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Google Drive\TARIFNIK ZA URBANIZAM\USVOEN NA VLADA\"/>
    </mc:Choice>
  </mc:AlternateContent>
  <bookViews>
    <workbookView xWindow="900" yWindow="555" windowWidth="23865" windowHeight="15165" firstSheet="1" activeTab="1"/>
  </bookViews>
  <sheets>
    <sheet name="ГУП (2)" sheetId="6" state="hidden" r:id="rId1"/>
    <sheet name="Калкулатор ЗА ПЛАН " sheetId="8" r:id="rId2"/>
    <sheet name="предходен калкулатор ЗА ПЛАН" sheetId="4" state="hidden" r:id="rId3"/>
    <sheet name="ДУП" sheetId="7" state="hidden" r:id="rId4"/>
    <sheet name="Sheet1" sheetId="1" state="hidden" r:id="rId5"/>
    <sheet name="ФАКТОРИ ЗА ГУП" sheetId="2" state="hidden" r:id="rId6"/>
    <sheet name="ГУП" sheetId="5" state="hidden" r:id="rId7"/>
  </sheets>
  <calcPr calcId="152511"/>
</workbook>
</file>

<file path=xl/calcChain.xml><?xml version="1.0" encoding="utf-8"?>
<calcChain xmlns="http://schemas.openxmlformats.org/spreadsheetml/2006/main">
  <c r="C26" i="8" l="1"/>
  <c r="C95" i="8" l="1"/>
  <c r="C85" i="8"/>
  <c r="C28" i="8"/>
  <c r="C40" i="8"/>
  <c r="C39" i="8"/>
  <c r="C47" i="8"/>
  <c r="C48" i="8"/>
  <c r="C57" i="8"/>
  <c r="C59" i="8" s="1"/>
  <c r="C73" i="8"/>
  <c r="F99" i="8"/>
  <c r="G99" i="8" s="1"/>
  <c r="H99" i="8" s="1"/>
  <c r="F102" i="8"/>
  <c r="G102" i="8" s="1"/>
  <c r="H102" i="8" s="1"/>
  <c r="F101" i="8"/>
  <c r="G101" i="8" s="1"/>
  <c r="H101" i="8" s="1"/>
  <c r="F100" i="8"/>
  <c r="G100" i="8" s="1"/>
  <c r="H100" i="8" s="1"/>
  <c r="M99" i="4"/>
  <c r="M100" i="4"/>
  <c r="M102" i="4" s="1"/>
  <c r="P102" i="4" s="1"/>
  <c r="P104" i="4" s="1"/>
  <c r="M101" i="4"/>
  <c r="M112" i="4"/>
  <c r="N112" i="4"/>
  <c r="O112" i="4"/>
  <c r="Q112" i="4"/>
  <c r="M111" i="4"/>
  <c r="N111" i="4"/>
  <c r="O111" i="4"/>
  <c r="Q111" i="4"/>
  <c r="M110" i="4"/>
  <c r="N110" i="4"/>
  <c r="O110" i="4"/>
  <c r="Q110" i="4"/>
  <c r="Q113" i="4" s="1"/>
  <c r="Q114" i="4" s="1"/>
  <c r="E152" i="7"/>
  <c r="Y152" i="7"/>
  <c r="E164" i="7"/>
  <c r="AC164" i="7"/>
  <c r="AG164" i="7"/>
  <c r="AK164" i="7" s="1"/>
  <c r="AM164" i="7" s="1"/>
  <c r="E109" i="7"/>
  <c r="AC109" i="7"/>
  <c r="AG109" i="7" s="1"/>
  <c r="AK109" i="7" s="1"/>
  <c r="E67" i="7"/>
  <c r="AC67" i="7"/>
  <c r="E75" i="7"/>
  <c r="AC75" i="7"/>
  <c r="S69" i="6"/>
  <c r="AC178" i="7"/>
  <c r="AB178" i="7"/>
  <c r="AA178" i="7"/>
  <c r="Z178" i="7"/>
  <c r="Y178" i="7"/>
  <c r="E178" i="7"/>
  <c r="AG178" i="7"/>
  <c r="AK178" i="7"/>
  <c r="AM178" i="7" s="1"/>
  <c r="AC177" i="7"/>
  <c r="AB177" i="7"/>
  <c r="AA177" i="7"/>
  <c r="Z177" i="7"/>
  <c r="Y177" i="7"/>
  <c r="E177" i="7"/>
  <c r="AC176" i="7"/>
  <c r="AB176" i="7"/>
  <c r="AA176" i="7"/>
  <c r="Z176" i="7"/>
  <c r="Y176" i="7"/>
  <c r="E176" i="7"/>
  <c r="AC175" i="7"/>
  <c r="AB175" i="7"/>
  <c r="AA175" i="7"/>
  <c r="Z175" i="7"/>
  <c r="Y175" i="7"/>
  <c r="E175" i="7"/>
  <c r="AC174" i="7"/>
  <c r="AB174" i="7"/>
  <c r="AA174" i="7"/>
  <c r="Z174" i="7"/>
  <c r="Y174" i="7"/>
  <c r="E174" i="7"/>
  <c r="AE174" i="7"/>
  <c r="AJ174" i="7" s="1"/>
  <c r="AO174" i="7" s="1"/>
  <c r="AC173" i="7"/>
  <c r="AB173" i="7"/>
  <c r="AA173" i="7"/>
  <c r="Z173" i="7"/>
  <c r="Y173" i="7"/>
  <c r="E173" i="7"/>
  <c r="AE173" i="7" s="1"/>
  <c r="AC172" i="7"/>
  <c r="AB172" i="7"/>
  <c r="AA172" i="7"/>
  <c r="Z172" i="7"/>
  <c r="Y172" i="7"/>
  <c r="E172" i="7"/>
  <c r="AC171" i="7"/>
  <c r="AB171" i="7"/>
  <c r="AA171" i="7"/>
  <c r="Z171" i="7"/>
  <c r="Y171" i="7"/>
  <c r="E171" i="7"/>
  <c r="AG171" i="7" s="1"/>
  <c r="AK171" i="7" s="1"/>
  <c r="AC170" i="7"/>
  <c r="AB170" i="7"/>
  <c r="AA170" i="7"/>
  <c r="Z170" i="7"/>
  <c r="Y170" i="7"/>
  <c r="E170" i="7"/>
  <c r="AC169" i="7"/>
  <c r="AB169" i="7"/>
  <c r="AA169" i="7"/>
  <c r="Z169" i="7"/>
  <c r="Y169" i="7"/>
  <c r="E169" i="7"/>
  <c r="AC168" i="7"/>
  <c r="AB168" i="7"/>
  <c r="AA168" i="7"/>
  <c r="Z168" i="7"/>
  <c r="Y168" i="7"/>
  <c r="E168" i="7"/>
  <c r="AE168" i="7" s="1"/>
  <c r="AJ168" i="7"/>
  <c r="AO168" i="7"/>
  <c r="AC167" i="7"/>
  <c r="AB167" i="7"/>
  <c r="AA167" i="7"/>
  <c r="Z167" i="7"/>
  <c r="Y167" i="7"/>
  <c r="E167" i="7"/>
  <c r="E166" i="7"/>
  <c r="Y166" i="7"/>
  <c r="AC166" i="7"/>
  <c r="AB166" i="7"/>
  <c r="AA166" i="7"/>
  <c r="Z166" i="7"/>
  <c r="AC165" i="7"/>
  <c r="AB165" i="7"/>
  <c r="AA165" i="7"/>
  <c r="Z165" i="7"/>
  <c r="Y165" i="7"/>
  <c r="E165" i="7"/>
  <c r="AB164" i="7"/>
  <c r="AA164" i="7"/>
  <c r="Z164" i="7"/>
  <c r="Y164" i="7"/>
  <c r="AC163" i="7"/>
  <c r="AB163" i="7"/>
  <c r="AA163" i="7"/>
  <c r="Z163" i="7"/>
  <c r="Y163" i="7"/>
  <c r="E163" i="7"/>
  <c r="AC162" i="7"/>
  <c r="AB162" i="7"/>
  <c r="AA162" i="7"/>
  <c r="Z162" i="7"/>
  <c r="Y162" i="7"/>
  <c r="AE162" i="7" s="1"/>
  <c r="AJ162" i="7" s="1"/>
  <c r="E162" i="7"/>
  <c r="AC161" i="7"/>
  <c r="AB161" i="7"/>
  <c r="AA161" i="7"/>
  <c r="Z161" i="7"/>
  <c r="Y161" i="7"/>
  <c r="E161" i="7"/>
  <c r="AC160" i="7"/>
  <c r="AB160" i="7"/>
  <c r="AA160" i="7"/>
  <c r="Z160" i="7"/>
  <c r="Y160" i="7"/>
  <c r="E160" i="7"/>
  <c r="AE160" i="7" s="1"/>
  <c r="AC159" i="7"/>
  <c r="AB159" i="7"/>
  <c r="AA159" i="7"/>
  <c r="Z159" i="7"/>
  <c r="Y159" i="7"/>
  <c r="E159" i="7"/>
  <c r="AC158" i="7"/>
  <c r="AB158" i="7"/>
  <c r="AA158" i="7"/>
  <c r="Z158" i="7"/>
  <c r="Y158" i="7"/>
  <c r="E158" i="7"/>
  <c r="AE158" i="7"/>
  <c r="AJ158" i="7" s="1"/>
  <c r="AO158" i="7"/>
  <c r="AC157" i="7"/>
  <c r="AB157" i="7"/>
  <c r="AA157" i="7"/>
  <c r="Z157" i="7"/>
  <c r="Y157" i="7"/>
  <c r="E157" i="7"/>
  <c r="AC156" i="7"/>
  <c r="AB156" i="7"/>
  <c r="AA156" i="7"/>
  <c r="Z156" i="7"/>
  <c r="Y156" i="7"/>
  <c r="E156" i="7"/>
  <c r="AC155" i="7"/>
  <c r="AB155" i="7"/>
  <c r="AA155" i="7"/>
  <c r="Z155" i="7"/>
  <c r="Y155" i="7"/>
  <c r="E155" i="7"/>
  <c r="AC154" i="7"/>
  <c r="AB154" i="7"/>
  <c r="AA154" i="7"/>
  <c r="Z154" i="7"/>
  <c r="Y154" i="7"/>
  <c r="E154" i="7"/>
  <c r="AC153" i="7"/>
  <c r="AB153" i="7"/>
  <c r="AA153" i="7"/>
  <c r="Z153" i="7"/>
  <c r="Y153" i="7"/>
  <c r="E153" i="7"/>
  <c r="AC152" i="7"/>
  <c r="AB152" i="7"/>
  <c r="AA152" i="7"/>
  <c r="Z152" i="7"/>
  <c r="AC151" i="7"/>
  <c r="AB151" i="7"/>
  <c r="AA151" i="7"/>
  <c r="Z151" i="7"/>
  <c r="Y151" i="7"/>
  <c r="E151" i="7"/>
  <c r="AE151" i="7" s="1"/>
  <c r="AC150" i="7"/>
  <c r="AB150" i="7"/>
  <c r="AA150" i="7"/>
  <c r="Z150" i="7"/>
  <c r="Y150" i="7"/>
  <c r="E150" i="7"/>
  <c r="AE150" i="7" s="1"/>
  <c r="AJ150" i="7"/>
  <c r="AO150" i="7"/>
  <c r="AC149" i="7"/>
  <c r="AB149" i="7"/>
  <c r="AA149" i="7"/>
  <c r="Z149" i="7"/>
  <c r="Y149" i="7"/>
  <c r="E149" i="7"/>
  <c r="AC146" i="7"/>
  <c r="AB146" i="7"/>
  <c r="AA146" i="7"/>
  <c r="Z146" i="7"/>
  <c r="Y146" i="7"/>
  <c r="E146" i="7"/>
  <c r="AC145" i="7"/>
  <c r="AB145" i="7"/>
  <c r="AA145" i="7"/>
  <c r="Z145" i="7"/>
  <c r="Y145" i="7"/>
  <c r="E145" i="7"/>
  <c r="AC144" i="7"/>
  <c r="AB144" i="7"/>
  <c r="AA144" i="7"/>
  <c r="Z144" i="7"/>
  <c r="Y144" i="7"/>
  <c r="E144" i="7"/>
  <c r="AG144" i="7" s="1"/>
  <c r="AK144" i="7" s="1"/>
  <c r="AQ144" i="7" s="1"/>
  <c r="AC143" i="7"/>
  <c r="AB143" i="7"/>
  <c r="AA143" i="7"/>
  <c r="Z143" i="7"/>
  <c r="Y143" i="7"/>
  <c r="E143" i="7"/>
  <c r="AG143" i="7"/>
  <c r="AK143" i="7"/>
  <c r="AM143" i="7" s="1"/>
  <c r="AC142" i="7"/>
  <c r="AB142" i="7"/>
  <c r="AA142" i="7"/>
  <c r="Z142" i="7"/>
  <c r="Y142" i="7"/>
  <c r="E142" i="7"/>
  <c r="AC141" i="7"/>
  <c r="AB141" i="7"/>
  <c r="AA141" i="7"/>
  <c r="Z141" i="7"/>
  <c r="Y141" i="7"/>
  <c r="E141" i="7"/>
  <c r="AC140" i="7"/>
  <c r="AB140" i="7"/>
  <c r="AA140" i="7"/>
  <c r="Z140" i="7"/>
  <c r="Y140" i="7"/>
  <c r="E140" i="7"/>
  <c r="AC139" i="7"/>
  <c r="AB139" i="7"/>
  <c r="AA139" i="7"/>
  <c r="Z139" i="7"/>
  <c r="Y139" i="7"/>
  <c r="E139" i="7"/>
  <c r="AC138" i="7"/>
  <c r="AB138" i="7"/>
  <c r="AA138" i="7"/>
  <c r="Z138" i="7"/>
  <c r="Y138" i="7"/>
  <c r="E138" i="7"/>
  <c r="AC137" i="7"/>
  <c r="AB137" i="7"/>
  <c r="AA137" i="7"/>
  <c r="Z137" i="7"/>
  <c r="Y137" i="7"/>
  <c r="E137" i="7"/>
  <c r="AE137" i="7" s="1"/>
  <c r="AC136" i="7"/>
  <c r="AB136" i="7"/>
  <c r="AA136" i="7"/>
  <c r="Z136" i="7"/>
  <c r="Y136" i="7"/>
  <c r="E136" i="7"/>
  <c r="AC135" i="7"/>
  <c r="AB135" i="7"/>
  <c r="AA135" i="7"/>
  <c r="Z135" i="7"/>
  <c r="Y135" i="7"/>
  <c r="E135" i="7"/>
  <c r="AC134" i="7"/>
  <c r="AG134" i="7" s="1"/>
  <c r="AB134" i="7"/>
  <c r="AA134" i="7"/>
  <c r="Z134" i="7"/>
  <c r="Y134" i="7"/>
  <c r="E134" i="7"/>
  <c r="AK134" i="7"/>
  <c r="AC133" i="7"/>
  <c r="AB133" i="7"/>
  <c r="AA133" i="7"/>
  <c r="Z133" i="7"/>
  <c r="Y133" i="7"/>
  <c r="E133" i="7"/>
  <c r="E132" i="7"/>
  <c r="AE132" i="7" s="1"/>
  <c r="AJ132" i="7" s="1"/>
  <c r="AC132" i="7"/>
  <c r="AG132" i="7" s="1"/>
  <c r="AK132" i="7" s="1"/>
  <c r="AB132" i="7"/>
  <c r="AA132" i="7"/>
  <c r="Z132" i="7"/>
  <c r="Y132" i="7"/>
  <c r="AC131" i="7"/>
  <c r="AB131" i="7"/>
  <c r="AA131" i="7"/>
  <c r="Z131" i="7"/>
  <c r="Y131" i="7"/>
  <c r="E131" i="7"/>
  <c r="AC130" i="7"/>
  <c r="AB130" i="7"/>
  <c r="AA130" i="7"/>
  <c r="Z130" i="7"/>
  <c r="Y130" i="7"/>
  <c r="E130" i="7"/>
  <c r="AG130" i="7" s="1"/>
  <c r="AC129" i="7"/>
  <c r="AB129" i="7"/>
  <c r="AA129" i="7"/>
  <c r="Z129" i="7"/>
  <c r="Y129" i="7"/>
  <c r="E129" i="7"/>
  <c r="AC128" i="7"/>
  <c r="AB128" i="7"/>
  <c r="AA128" i="7"/>
  <c r="Z128" i="7"/>
  <c r="Y128" i="7"/>
  <c r="E128" i="7"/>
  <c r="AC127" i="7"/>
  <c r="AB127" i="7"/>
  <c r="AA127" i="7"/>
  <c r="Z127" i="7"/>
  <c r="Y127" i="7"/>
  <c r="E127" i="7"/>
  <c r="AC126" i="7"/>
  <c r="AB126" i="7"/>
  <c r="AA126" i="7"/>
  <c r="Z126" i="7"/>
  <c r="Y126" i="7"/>
  <c r="E126" i="7"/>
  <c r="AC125" i="7"/>
  <c r="AB125" i="7"/>
  <c r="AA125" i="7"/>
  <c r="Z125" i="7"/>
  <c r="Y125" i="7"/>
  <c r="E125" i="7"/>
  <c r="E124" i="7"/>
  <c r="AC124" i="7"/>
  <c r="AG124" i="7"/>
  <c r="AK124" i="7" s="1"/>
  <c r="AB124" i="7"/>
  <c r="AA124" i="7"/>
  <c r="Z124" i="7"/>
  <c r="Y124" i="7"/>
  <c r="AE124" i="7"/>
  <c r="AJ124" i="7" s="1"/>
  <c r="AO124" i="7" s="1"/>
  <c r="AC123" i="7"/>
  <c r="AB123" i="7"/>
  <c r="AA123" i="7"/>
  <c r="Z123" i="7"/>
  <c r="Y123" i="7"/>
  <c r="E123" i="7"/>
  <c r="AC122" i="7"/>
  <c r="AB122" i="7"/>
  <c r="AA122" i="7"/>
  <c r="Z122" i="7"/>
  <c r="Y122" i="7"/>
  <c r="E122" i="7"/>
  <c r="AC121" i="7"/>
  <c r="AB121" i="7"/>
  <c r="AA121" i="7"/>
  <c r="Z121" i="7"/>
  <c r="Y121" i="7"/>
  <c r="E121" i="7"/>
  <c r="AC120" i="7"/>
  <c r="AB120" i="7"/>
  <c r="AA120" i="7"/>
  <c r="Z120" i="7"/>
  <c r="Y120" i="7"/>
  <c r="E120" i="7"/>
  <c r="AC119" i="7"/>
  <c r="AB119" i="7"/>
  <c r="AA119" i="7"/>
  <c r="Z119" i="7"/>
  <c r="Y119" i="7"/>
  <c r="E119" i="7"/>
  <c r="AC118" i="7"/>
  <c r="AG118" i="7" s="1"/>
  <c r="AK118" i="7" s="1"/>
  <c r="AM118" i="7" s="1"/>
  <c r="AB118" i="7"/>
  <c r="AA118" i="7"/>
  <c r="Z118" i="7"/>
  <c r="Y118" i="7"/>
  <c r="AE118" i="7" s="1"/>
  <c r="E118" i="7"/>
  <c r="AC117" i="7"/>
  <c r="AG117" i="7" s="1"/>
  <c r="AK117" i="7" s="1"/>
  <c r="AB117" i="7"/>
  <c r="AA117" i="7"/>
  <c r="Z117" i="7"/>
  <c r="Y117" i="7"/>
  <c r="AE117" i="7" s="1"/>
  <c r="AJ117" i="7" s="1"/>
  <c r="E117" i="7"/>
  <c r="E116" i="7"/>
  <c r="AC116" i="7"/>
  <c r="AG116" i="7"/>
  <c r="AK116" i="7" s="1"/>
  <c r="AB116" i="7"/>
  <c r="AA116" i="7"/>
  <c r="Z116" i="7"/>
  <c r="Y116" i="7"/>
  <c r="AE116" i="7" s="1"/>
  <c r="AJ116" i="7" s="1"/>
  <c r="AL116" i="7" s="1"/>
  <c r="AC115" i="7"/>
  <c r="AB115" i="7"/>
  <c r="AA115" i="7"/>
  <c r="Z115" i="7"/>
  <c r="Y115" i="7"/>
  <c r="E115" i="7"/>
  <c r="AC114" i="7"/>
  <c r="AB114" i="7"/>
  <c r="AA114" i="7"/>
  <c r="Z114" i="7"/>
  <c r="Y114" i="7"/>
  <c r="E114" i="7"/>
  <c r="AC113" i="7"/>
  <c r="AB113" i="7"/>
  <c r="AA113" i="7"/>
  <c r="Z113" i="7"/>
  <c r="Y113" i="7"/>
  <c r="E113" i="7"/>
  <c r="AC112" i="7"/>
  <c r="AG112" i="7" s="1"/>
  <c r="AK112" i="7" s="1"/>
  <c r="AB112" i="7"/>
  <c r="AA112" i="7"/>
  <c r="Z112" i="7"/>
  <c r="Y112" i="7"/>
  <c r="E112" i="7"/>
  <c r="AC111" i="7"/>
  <c r="AB111" i="7"/>
  <c r="AA111" i="7"/>
  <c r="Z111" i="7"/>
  <c r="Y111" i="7"/>
  <c r="E111" i="7"/>
  <c r="AC110" i="7"/>
  <c r="AG110" i="7" s="1"/>
  <c r="AK110" i="7" s="1"/>
  <c r="AB110" i="7"/>
  <c r="AA110" i="7"/>
  <c r="Z110" i="7"/>
  <c r="Y110" i="7"/>
  <c r="AE110" i="7" s="1"/>
  <c r="AJ110" i="7" s="1"/>
  <c r="E110" i="7"/>
  <c r="AB109" i="7"/>
  <c r="AA109" i="7"/>
  <c r="Z109" i="7"/>
  <c r="Y109" i="7"/>
  <c r="AC108" i="7"/>
  <c r="AB108" i="7"/>
  <c r="AA108" i="7"/>
  <c r="Z108" i="7"/>
  <c r="Y108" i="7"/>
  <c r="AE108" i="7" s="1"/>
  <c r="AJ108" i="7" s="1"/>
  <c r="E108" i="7"/>
  <c r="AG108" i="7"/>
  <c r="AK108" i="7" s="1"/>
  <c r="AC107" i="7"/>
  <c r="AB107" i="7"/>
  <c r="AA107" i="7"/>
  <c r="Z107" i="7"/>
  <c r="Y107" i="7"/>
  <c r="E107" i="7"/>
  <c r="AE107" i="7" s="1"/>
  <c r="AJ107" i="7" s="1"/>
  <c r="AC102" i="7"/>
  <c r="AB102" i="7"/>
  <c r="AA102" i="7"/>
  <c r="Z102" i="7"/>
  <c r="Y102" i="7"/>
  <c r="E102" i="7"/>
  <c r="AC101" i="7"/>
  <c r="AG101" i="7" s="1"/>
  <c r="AK101" i="7" s="1"/>
  <c r="AB101" i="7"/>
  <c r="AA101" i="7"/>
  <c r="Z101" i="7"/>
  <c r="Y101" i="7"/>
  <c r="E101" i="7"/>
  <c r="AC100" i="7"/>
  <c r="AB100" i="7"/>
  <c r="AA100" i="7"/>
  <c r="Z100" i="7"/>
  <c r="Y100" i="7"/>
  <c r="E100" i="7"/>
  <c r="AG100" i="7"/>
  <c r="AK100" i="7"/>
  <c r="AC99" i="7"/>
  <c r="AB99" i="7"/>
  <c r="AA99" i="7"/>
  <c r="Z99" i="7"/>
  <c r="Y99" i="7"/>
  <c r="E99" i="7"/>
  <c r="AG99" i="7"/>
  <c r="AK99" i="7"/>
  <c r="AM99" i="7" s="1"/>
  <c r="AC98" i="7"/>
  <c r="AB98" i="7"/>
  <c r="AA98" i="7"/>
  <c r="Z98" i="7"/>
  <c r="Y98" i="7"/>
  <c r="E98" i="7"/>
  <c r="AC97" i="7"/>
  <c r="AB97" i="7"/>
  <c r="AA97" i="7"/>
  <c r="Z97" i="7"/>
  <c r="Y97" i="7"/>
  <c r="E97" i="7"/>
  <c r="E96" i="7"/>
  <c r="AE96" i="7" s="1"/>
  <c r="AJ96" i="7" s="1"/>
  <c r="AL96" i="7" s="1"/>
  <c r="Y96" i="7"/>
  <c r="AC96" i="7"/>
  <c r="AB96" i="7"/>
  <c r="AA96" i="7"/>
  <c r="Z96" i="7"/>
  <c r="AG96" i="7"/>
  <c r="AK96" i="7" s="1"/>
  <c r="AC95" i="7"/>
  <c r="AB95" i="7"/>
  <c r="AA95" i="7"/>
  <c r="Z95" i="7"/>
  <c r="Y95" i="7"/>
  <c r="E95" i="7"/>
  <c r="AC94" i="7"/>
  <c r="AB94" i="7"/>
  <c r="AA94" i="7"/>
  <c r="Z94" i="7"/>
  <c r="Y94" i="7"/>
  <c r="E94" i="7"/>
  <c r="AC93" i="7"/>
  <c r="AB93" i="7"/>
  <c r="AA93" i="7"/>
  <c r="Z93" i="7"/>
  <c r="Y93" i="7"/>
  <c r="E93" i="7"/>
  <c r="AC92" i="7"/>
  <c r="AB92" i="7"/>
  <c r="AA92" i="7"/>
  <c r="Z92" i="7"/>
  <c r="Y92" i="7"/>
  <c r="E92" i="7"/>
  <c r="AC91" i="7"/>
  <c r="AB91" i="7"/>
  <c r="AA91" i="7"/>
  <c r="Z91" i="7"/>
  <c r="Y91" i="7"/>
  <c r="E91" i="7"/>
  <c r="AG91" i="7"/>
  <c r="AK91" i="7" s="1"/>
  <c r="AC90" i="7"/>
  <c r="AB90" i="7"/>
  <c r="AA90" i="7"/>
  <c r="Z90" i="7"/>
  <c r="Y90" i="7"/>
  <c r="AE90" i="7" s="1"/>
  <c r="E90" i="7"/>
  <c r="AC89" i="7"/>
  <c r="AB89" i="7"/>
  <c r="AA89" i="7"/>
  <c r="Z89" i="7"/>
  <c r="Y89" i="7"/>
  <c r="E89" i="7"/>
  <c r="AC88" i="7"/>
  <c r="AB88" i="7"/>
  <c r="AA88" i="7"/>
  <c r="Z88" i="7"/>
  <c r="Y88" i="7"/>
  <c r="E88" i="7"/>
  <c r="AC87" i="7"/>
  <c r="AB87" i="7"/>
  <c r="AA87" i="7"/>
  <c r="Z87" i="7"/>
  <c r="Y87" i="7"/>
  <c r="E87" i="7"/>
  <c r="AC86" i="7"/>
  <c r="AB86" i="7"/>
  <c r="AA86" i="7"/>
  <c r="Z86" i="7"/>
  <c r="Y86" i="7"/>
  <c r="E86" i="7"/>
  <c r="AC85" i="7"/>
  <c r="AB85" i="7"/>
  <c r="AA85" i="7"/>
  <c r="Z85" i="7"/>
  <c r="Y85" i="7"/>
  <c r="E85" i="7"/>
  <c r="AC84" i="7"/>
  <c r="AB84" i="7"/>
  <c r="AA84" i="7"/>
  <c r="Z84" i="7"/>
  <c r="Y84" i="7"/>
  <c r="E84" i="7"/>
  <c r="AC83" i="7"/>
  <c r="AB83" i="7"/>
  <c r="AA83" i="7"/>
  <c r="Z83" i="7"/>
  <c r="Y83" i="7"/>
  <c r="E83" i="7"/>
  <c r="AC78" i="7"/>
  <c r="AB78" i="7"/>
  <c r="AA78" i="7"/>
  <c r="Z78" i="7"/>
  <c r="Y78" i="7"/>
  <c r="AE78" i="7" s="1"/>
  <c r="E78" i="7"/>
  <c r="E77" i="7"/>
  <c r="Y77" i="7"/>
  <c r="AE77" i="7" s="1"/>
  <c r="AJ77" i="7" s="1"/>
  <c r="AC77" i="7"/>
  <c r="AB77" i="7"/>
  <c r="AA77" i="7"/>
  <c r="Z77" i="7"/>
  <c r="AG77" i="7"/>
  <c r="AK77" i="7"/>
  <c r="AQ77" i="7" s="1"/>
  <c r="AM77" i="7"/>
  <c r="AC76" i="7"/>
  <c r="AB76" i="7"/>
  <c r="AA76" i="7"/>
  <c r="Z76" i="7"/>
  <c r="Y76" i="7"/>
  <c r="E76" i="7"/>
  <c r="AB75" i="7"/>
  <c r="AA75" i="7"/>
  <c r="Z75" i="7"/>
  <c r="Y75" i="7"/>
  <c r="AC74" i="7"/>
  <c r="AB74" i="7"/>
  <c r="AA74" i="7"/>
  <c r="Z74" i="7"/>
  <c r="Y74" i="7"/>
  <c r="E74" i="7"/>
  <c r="AG74" i="7" s="1"/>
  <c r="AK74" i="7" s="1"/>
  <c r="AC73" i="7"/>
  <c r="AB73" i="7"/>
  <c r="AA73" i="7"/>
  <c r="Z73" i="7"/>
  <c r="Y73" i="7"/>
  <c r="E73" i="7"/>
  <c r="AG73" i="7"/>
  <c r="AK73" i="7"/>
  <c r="AC72" i="7"/>
  <c r="AB72" i="7"/>
  <c r="AA72" i="7"/>
  <c r="Z72" i="7"/>
  <c r="Y72" i="7"/>
  <c r="E72" i="7"/>
  <c r="AC71" i="7"/>
  <c r="AG71" i="7" s="1"/>
  <c r="AK71" i="7" s="1"/>
  <c r="AB71" i="7"/>
  <c r="AA71" i="7"/>
  <c r="Z71" i="7"/>
  <c r="Y71" i="7"/>
  <c r="AE71" i="7" s="1"/>
  <c r="AJ71" i="7" s="1"/>
  <c r="E71" i="7"/>
  <c r="AC70" i="7"/>
  <c r="AB70" i="7"/>
  <c r="AA70" i="7"/>
  <c r="Z70" i="7"/>
  <c r="Y70" i="7"/>
  <c r="E70" i="7"/>
  <c r="AC69" i="7"/>
  <c r="AG69" i="7" s="1"/>
  <c r="AK69" i="7" s="1"/>
  <c r="AB69" i="7"/>
  <c r="AA69" i="7"/>
  <c r="Z69" i="7"/>
  <c r="Y69" i="7"/>
  <c r="AE69" i="7" s="1"/>
  <c r="AJ69" i="7" s="1"/>
  <c r="E69" i="7"/>
  <c r="AC68" i="7"/>
  <c r="AB68" i="7"/>
  <c r="AA68" i="7"/>
  <c r="Z68" i="7"/>
  <c r="Y68" i="7"/>
  <c r="E68" i="7"/>
  <c r="AB67" i="7"/>
  <c r="AA67" i="7"/>
  <c r="Z67" i="7"/>
  <c r="Y67" i="7"/>
  <c r="AC66" i="7"/>
  <c r="AB66" i="7"/>
  <c r="AA66" i="7"/>
  <c r="Z66" i="7"/>
  <c r="Y66" i="7"/>
  <c r="E66" i="7"/>
  <c r="AC65" i="7"/>
  <c r="AB65" i="7"/>
  <c r="AA65" i="7"/>
  <c r="Z65" i="7"/>
  <c r="Y65" i="7"/>
  <c r="E65" i="7"/>
  <c r="AC64" i="7"/>
  <c r="AB64" i="7"/>
  <c r="AA64" i="7"/>
  <c r="Z64" i="7"/>
  <c r="Y64" i="7"/>
  <c r="E64" i="7"/>
  <c r="AG64" i="7" s="1"/>
  <c r="AK64" i="7" s="1"/>
  <c r="E63" i="7"/>
  <c r="AC63" i="7"/>
  <c r="AB63" i="7"/>
  <c r="AA63" i="7"/>
  <c r="Z63" i="7"/>
  <c r="Y63" i="7"/>
  <c r="AE63" i="7"/>
  <c r="AJ63" i="7" s="1"/>
  <c r="AC62" i="7"/>
  <c r="AB62" i="7"/>
  <c r="AA62" i="7"/>
  <c r="Z62" i="7"/>
  <c r="Y62" i="7"/>
  <c r="E62" i="7"/>
  <c r="AC61" i="7"/>
  <c r="AG61" i="7" s="1"/>
  <c r="AB61" i="7"/>
  <c r="AA61" i="7"/>
  <c r="Z61" i="7"/>
  <c r="Y61" i="7"/>
  <c r="E61" i="7"/>
  <c r="AE61" i="7"/>
  <c r="AJ61" i="7" s="1"/>
  <c r="AO61" i="7" s="1"/>
  <c r="AC60" i="7"/>
  <c r="AB60" i="7"/>
  <c r="AA60" i="7"/>
  <c r="Z60" i="7"/>
  <c r="Y60" i="7"/>
  <c r="E60" i="7"/>
  <c r="AC59" i="7"/>
  <c r="AG59" i="7" s="1"/>
  <c r="AK59" i="7" s="1"/>
  <c r="AB59" i="7"/>
  <c r="AA59" i="7"/>
  <c r="Z59" i="7"/>
  <c r="Y59" i="7"/>
  <c r="AE59" i="7" s="1"/>
  <c r="AJ59" i="7" s="1"/>
  <c r="E59" i="7"/>
  <c r="AC54" i="7"/>
  <c r="AB54" i="7"/>
  <c r="AA54" i="7"/>
  <c r="Z54" i="7"/>
  <c r="Y54" i="7"/>
  <c r="E54" i="7"/>
  <c r="AC53" i="7"/>
  <c r="AG53" i="7" s="1"/>
  <c r="AK53" i="7" s="1"/>
  <c r="AB53" i="7"/>
  <c r="AA53" i="7"/>
  <c r="Z53" i="7"/>
  <c r="Y53" i="7"/>
  <c r="AE53" i="7" s="1"/>
  <c r="AJ53" i="7" s="1"/>
  <c r="E53" i="7"/>
  <c r="AC52" i="7"/>
  <c r="AB52" i="7"/>
  <c r="AA52" i="7"/>
  <c r="Z52" i="7"/>
  <c r="Y52" i="7"/>
  <c r="E52" i="7"/>
  <c r="AC51" i="7"/>
  <c r="AG51" i="7" s="1"/>
  <c r="AK51" i="7" s="1"/>
  <c r="AB51" i="7"/>
  <c r="AA51" i="7"/>
  <c r="Z51" i="7"/>
  <c r="Y51" i="7"/>
  <c r="AE51" i="7" s="1"/>
  <c r="AJ51" i="7" s="1"/>
  <c r="AR51" i="7" s="1"/>
  <c r="E51" i="7"/>
  <c r="AC50" i="7"/>
  <c r="AB50" i="7"/>
  <c r="AA50" i="7"/>
  <c r="Z50" i="7"/>
  <c r="Y50" i="7"/>
  <c r="E50" i="7"/>
  <c r="AC49" i="7"/>
  <c r="AG49" i="7" s="1"/>
  <c r="AK49" i="7" s="1"/>
  <c r="AM49" i="7" s="1"/>
  <c r="AB49" i="7"/>
  <c r="AA49" i="7"/>
  <c r="Z49" i="7"/>
  <c r="Y49" i="7"/>
  <c r="AE49" i="7" s="1"/>
  <c r="AJ49" i="7" s="1"/>
  <c r="AR49" i="7" s="1"/>
  <c r="E49" i="7"/>
  <c r="AC48" i="7"/>
  <c r="AB48" i="7"/>
  <c r="AA48" i="7"/>
  <c r="Z48" i="7"/>
  <c r="Y48" i="7"/>
  <c r="E48" i="7"/>
  <c r="AC47" i="7"/>
  <c r="AG47" i="7" s="1"/>
  <c r="AK47" i="7" s="1"/>
  <c r="AB47" i="7"/>
  <c r="AA47" i="7"/>
  <c r="Z47" i="7"/>
  <c r="Y47" i="7"/>
  <c r="AE47" i="7" s="1"/>
  <c r="AJ47" i="7" s="1"/>
  <c r="E47" i="7"/>
  <c r="AC46" i="7"/>
  <c r="AB46" i="7"/>
  <c r="AA46" i="7"/>
  <c r="Z46" i="7"/>
  <c r="Y46" i="7"/>
  <c r="E46" i="7"/>
  <c r="AC45" i="7"/>
  <c r="AG45" i="7" s="1"/>
  <c r="AK45" i="7" s="1"/>
  <c r="AB45" i="7"/>
  <c r="AA45" i="7"/>
  <c r="Z45" i="7"/>
  <c r="Y45" i="7"/>
  <c r="AE45" i="7" s="1"/>
  <c r="AJ45" i="7" s="1"/>
  <c r="AL45" i="7" s="1"/>
  <c r="E45" i="7"/>
  <c r="AC40" i="7"/>
  <c r="AB40" i="7"/>
  <c r="AA40" i="7"/>
  <c r="Z40" i="7"/>
  <c r="Y40" i="7"/>
  <c r="E40" i="7"/>
  <c r="AC39" i="7"/>
  <c r="AB39" i="7"/>
  <c r="AA39" i="7"/>
  <c r="Z39" i="7"/>
  <c r="Y39" i="7"/>
  <c r="AE39" i="7" s="1"/>
  <c r="AJ39" i="7" s="1"/>
  <c r="E39" i="7"/>
  <c r="AC38" i="7"/>
  <c r="AB38" i="7"/>
  <c r="AA38" i="7"/>
  <c r="Z38" i="7"/>
  <c r="Y38" i="7"/>
  <c r="E38" i="7"/>
  <c r="AC37" i="7"/>
  <c r="AG37" i="7" s="1"/>
  <c r="AK37" i="7" s="1"/>
  <c r="AQ37" i="7" s="1"/>
  <c r="AB37" i="7"/>
  <c r="AA37" i="7"/>
  <c r="Z37" i="7"/>
  <c r="Y37" i="7"/>
  <c r="E37" i="7"/>
  <c r="AC36" i="7"/>
  <c r="AB36" i="7"/>
  <c r="AA36" i="7"/>
  <c r="Z36" i="7"/>
  <c r="Y36" i="7"/>
  <c r="E36" i="7"/>
  <c r="AE36" i="7"/>
  <c r="AJ36" i="7" s="1"/>
  <c r="AC35" i="7"/>
  <c r="AB35" i="7"/>
  <c r="AA35" i="7"/>
  <c r="Z35" i="7"/>
  <c r="Y35" i="7"/>
  <c r="E35" i="7"/>
  <c r="AG35" i="7" s="1"/>
  <c r="AK35" i="7" s="1"/>
  <c r="AM35" i="7" s="1"/>
  <c r="AC34" i="7"/>
  <c r="AB34" i="7"/>
  <c r="AA34" i="7"/>
  <c r="Z34" i="7"/>
  <c r="Y34" i="7"/>
  <c r="E34" i="7"/>
  <c r="AV33" i="7"/>
  <c r="AC33" i="7"/>
  <c r="AB33" i="7"/>
  <c r="AA33" i="7"/>
  <c r="Z33" i="7"/>
  <c r="Y33" i="7"/>
  <c r="E33" i="7"/>
  <c r="AG33" i="7" s="1"/>
  <c r="AK33" i="7" s="1"/>
  <c r="AV32" i="7"/>
  <c r="AV34" i="7" s="1"/>
  <c r="AY34" i="7" s="1"/>
  <c r="AC32" i="7"/>
  <c r="AG32" i="7" s="1"/>
  <c r="AB32" i="7"/>
  <c r="AA32" i="7"/>
  <c r="Z32" i="7"/>
  <c r="Y32" i="7"/>
  <c r="AE32" i="7" s="1"/>
  <c r="AJ32" i="7" s="1"/>
  <c r="E32" i="7"/>
  <c r="AV31" i="7"/>
  <c r="AC31" i="7"/>
  <c r="AB31" i="7"/>
  <c r="AA31" i="7"/>
  <c r="Z31" i="7"/>
  <c r="Y31" i="7"/>
  <c r="E31" i="7"/>
  <c r="AC25" i="7"/>
  <c r="AB25" i="7"/>
  <c r="AA25" i="7"/>
  <c r="Z25" i="7"/>
  <c r="Y25" i="7"/>
  <c r="AE25" i="7" s="1"/>
  <c r="E25" i="7"/>
  <c r="AC24" i="7"/>
  <c r="AG24" i="7" s="1"/>
  <c r="AK24" i="7" s="1"/>
  <c r="AQ24" i="7" s="1"/>
  <c r="AB24" i="7"/>
  <c r="AA24" i="7"/>
  <c r="Z24" i="7"/>
  <c r="Y24" i="7"/>
  <c r="AE24" i="7" s="1"/>
  <c r="AJ24" i="7" s="1"/>
  <c r="AO24" i="7" s="1"/>
  <c r="E24" i="7"/>
  <c r="AC23" i="7"/>
  <c r="AB23" i="7"/>
  <c r="AA23" i="7"/>
  <c r="Z23" i="7"/>
  <c r="Y23" i="7"/>
  <c r="E23" i="7"/>
  <c r="AG23" i="7"/>
  <c r="AK23" i="7" s="1"/>
  <c r="AQ23" i="7" s="1"/>
  <c r="AC22" i="7"/>
  <c r="AB22" i="7"/>
  <c r="AA22" i="7"/>
  <c r="Z22" i="7"/>
  <c r="Y22" i="7"/>
  <c r="E22" i="7"/>
  <c r="AG22" i="7" s="1"/>
  <c r="AK22" i="7"/>
  <c r="AQ22" i="7" s="1"/>
  <c r="AC21" i="7"/>
  <c r="AB21" i="7"/>
  <c r="AA21" i="7"/>
  <c r="Z21" i="7"/>
  <c r="Y21" i="7"/>
  <c r="E21" i="7"/>
  <c r="AE21" i="7" s="1"/>
  <c r="AJ21" i="7" s="1"/>
  <c r="AC20" i="7"/>
  <c r="AB20" i="7"/>
  <c r="AA20" i="7"/>
  <c r="Z20" i="7"/>
  <c r="Y20" i="7"/>
  <c r="AE20" i="7" s="1"/>
  <c r="E20" i="7"/>
  <c r="AC19" i="7"/>
  <c r="AB19" i="7"/>
  <c r="AA19" i="7"/>
  <c r="Z19" i="7"/>
  <c r="Y19" i="7"/>
  <c r="E19" i="7"/>
  <c r="AG19" i="7" s="1"/>
  <c r="AK19" i="7" s="1"/>
  <c r="AC18" i="7"/>
  <c r="AB18" i="7"/>
  <c r="AA18" i="7"/>
  <c r="Z18" i="7"/>
  <c r="Y18" i="7"/>
  <c r="E18" i="7"/>
  <c r="AG18" i="7"/>
  <c r="AK18" i="7"/>
  <c r="AQ18" i="7" s="1"/>
  <c r="AC17" i="7"/>
  <c r="AB17" i="7"/>
  <c r="AA17" i="7"/>
  <c r="Z17" i="7"/>
  <c r="Y17" i="7"/>
  <c r="E17" i="7"/>
  <c r="AC13" i="7"/>
  <c r="AB13" i="7"/>
  <c r="AA13" i="7"/>
  <c r="Z13" i="7"/>
  <c r="Y13" i="7"/>
  <c r="E13" i="7"/>
  <c r="AC12" i="7"/>
  <c r="AB12" i="7"/>
  <c r="AA12" i="7"/>
  <c r="Z12" i="7"/>
  <c r="Y12" i="7"/>
  <c r="E12" i="7"/>
  <c r="AC11" i="7"/>
  <c r="AB11" i="7"/>
  <c r="AA11" i="7"/>
  <c r="Z11" i="7"/>
  <c r="Y11" i="7"/>
  <c r="E11" i="7"/>
  <c r="AE11" i="7" s="1"/>
  <c r="AJ11" i="7" s="1"/>
  <c r="AG11" i="7"/>
  <c r="AK11" i="7" s="1"/>
  <c r="AQ11" i="7" s="1"/>
  <c r="AC10" i="7"/>
  <c r="AB10" i="7"/>
  <c r="AA10" i="7"/>
  <c r="Z10" i="7"/>
  <c r="Y10" i="7"/>
  <c r="E10" i="7"/>
  <c r="AE10" i="7" s="1"/>
  <c r="AJ10" i="7"/>
  <c r="AO10" i="7" s="1"/>
  <c r="AC9" i="7"/>
  <c r="AG9" i="7" s="1"/>
  <c r="AB9" i="7"/>
  <c r="AA9" i="7"/>
  <c r="Z9" i="7"/>
  <c r="Y9" i="7"/>
  <c r="AE9" i="7" s="1"/>
  <c r="AJ9" i="7" s="1"/>
  <c r="AO9" i="7" s="1"/>
  <c r="E9" i="7"/>
  <c r="AC8" i="7"/>
  <c r="AB8" i="7"/>
  <c r="AA8" i="7"/>
  <c r="Z8" i="7"/>
  <c r="Y8" i="7"/>
  <c r="E8" i="7"/>
  <c r="AC7" i="7"/>
  <c r="AG7" i="7" s="1"/>
  <c r="AK7" i="7" s="1"/>
  <c r="AB7" i="7"/>
  <c r="AA7" i="7"/>
  <c r="Z7" i="7"/>
  <c r="Y7" i="7"/>
  <c r="AE7" i="7" s="1"/>
  <c r="AJ7" i="7" s="1"/>
  <c r="AO7" i="7" s="1"/>
  <c r="E7" i="7"/>
  <c r="AQ7" i="7"/>
  <c r="AC6" i="7"/>
  <c r="AB6" i="7"/>
  <c r="AA6" i="7"/>
  <c r="Z6" i="7"/>
  <c r="Y6" i="7"/>
  <c r="E6" i="7"/>
  <c r="AC5" i="7"/>
  <c r="AB5" i="7"/>
  <c r="AA5" i="7"/>
  <c r="Z5" i="7"/>
  <c r="Y5" i="7"/>
  <c r="E5" i="7"/>
  <c r="AG20" i="7"/>
  <c r="AK20" i="7"/>
  <c r="AQ20" i="7"/>
  <c r="AJ20" i="7"/>
  <c r="AO20" i="7"/>
  <c r="AG87" i="7"/>
  <c r="AK87" i="7" s="1"/>
  <c r="AM87" i="7" s="1"/>
  <c r="AE87" i="7"/>
  <c r="AJ87" i="7" s="1"/>
  <c r="AQ118" i="7"/>
  <c r="AE120" i="7"/>
  <c r="AJ120" i="7" s="1"/>
  <c r="AL120" i="7" s="1"/>
  <c r="AG120" i="7"/>
  <c r="AK120" i="7" s="1"/>
  <c r="AM120" i="7" s="1"/>
  <c r="AE13" i="7"/>
  <c r="AJ13" i="7" s="1"/>
  <c r="AO13" i="7" s="1"/>
  <c r="AE98" i="7"/>
  <c r="AJ98" i="7" s="1"/>
  <c r="AE112" i="7"/>
  <c r="AJ112" i="7" s="1"/>
  <c r="AO112" i="7" s="1"/>
  <c r="AG21" i="7"/>
  <c r="AK21" i="7" s="1"/>
  <c r="AQ21" i="7" s="1"/>
  <c r="AO21" i="7"/>
  <c r="AG25" i="7"/>
  <c r="AK25" i="7" s="1"/>
  <c r="AQ25" i="7" s="1"/>
  <c r="AJ25" i="7"/>
  <c r="AO25" i="7" s="1"/>
  <c r="AQ116" i="7"/>
  <c r="AM116" i="7"/>
  <c r="AG126" i="7"/>
  <c r="AK126" i="7" s="1"/>
  <c r="AE128" i="7"/>
  <c r="AJ128" i="7"/>
  <c r="AG128" i="7"/>
  <c r="AK128" i="7" s="1"/>
  <c r="AM128" i="7" s="1"/>
  <c r="AK61" i="7"/>
  <c r="AM61" i="7" s="1"/>
  <c r="AG95" i="7"/>
  <c r="AK95" i="7"/>
  <c r="AE114" i="7"/>
  <c r="AJ114" i="7" s="1"/>
  <c r="AO114" i="7" s="1"/>
  <c r="AE130" i="7"/>
  <c r="AJ130" i="7" s="1"/>
  <c r="AE176" i="7"/>
  <c r="AJ176" i="7"/>
  <c r="AE6" i="7"/>
  <c r="AJ6" i="7" s="1"/>
  <c r="AO6" i="7"/>
  <c r="AQ19" i="7"/>
  <c r="AE35" i="7"/>
  <c r="AJ35" i="7" s="1"/>
  <c r="AG93" i="7"/>
  <c r="AK93" i="7" s="1"/>
  <c r="AQ93" i="7" s="1"/>
  <c r="AM93" i="7"/>
  <c r="AG97" i="7"/>
  <c r="AK97" i="7" s="1"/>
  <c r="AM97" i="7" s="1"/>
  <c r="AE100" i="7"/>
  <c r="AJ100" i="7"/>
  <c r="AO100" i="7" s="1"/>
  <c r="AG114" i="7"/>
  <c r="AK114" i="7" s="1"/>
  <c r="AM114" i="7" s="1"/>
  <c r="AJ118" i="7"/>
  <c r="AG122" i="7"/>
  <c r="AK122" i="7" s="1"/>
  <c r="AE126" i="7"/>
  <c r="AJ126" i="7" s="1"/>
  <c r="AL126" i="7" s="1"/>
  <c r="AO126" i="7"/>
  <c r="AK130" i="7"/>
  <c r="AE134" i="7"/>
  <c r="AJ134" i="7" s="1"/>
  <c r="AL134" i="7" s="1"/>
  <c r="AJ137" i="7"/>
  <c r="AE141" i="7"/>
  <c r="AJ141" i="7" s="1"/>
  <c r="AE145" i="7"/>
  <c r="AJ145" i="7"/>
  <c r="AO145" i="7"/>
  <c r="AJ160" i="7"/>
  <c r="AO160" i="7" s="1"/>
  <c r="AG170" i="7"/>
  <c r="AK170" i="7" s="1"/>
  <c r="AM170" i="7"/>
  <c r="AG172" i="7"/>
  <c r="AK172" i="7" s="1"/>
  <c r="AM172" i="7" s="1"/>
  <c r="AO118" i="7"/>
  <c r="AL118" i="7"/>
  <c r="AO134" i="7"/>
  <c r="AO120" i="7"/>
  <c r="AL112" i="7"/>
  <c r="AL61" i="7"/>
  <c r="AO116" i="7"/>
  <c r="AL124" i="7"/>
  <c r="AO132" i="7"/>
  <c r="AL132" i="7"/>
  <c r="AG6" i="7"/>
  <c r="AK6" i="7" s="1"/>
  <c r="AQ6" i="7"/>
  <c r="AE8" i="7"/>
  <c r="AJ8" i="7" s="1"/>
  <c r="AO8" i="7" s="1"/>
  <c r="AO11" i="7"/>
  <c r="AE18" i="7"/>
  <c r="AJ18" i="7"/>
  <c r="AO18" i="7"/>
  <c r="AE19" i="7"/>
  <c r="AJ19" i="7"/>
  <c r="AO19" i="7"/>
  <c r="AE22" i="7"/>
  <c r="AJ22" i="7" s="1"/>
  <c r="AO22" i="7" s="1"/>
  <c r="AE23" i="7"/>
  <c r="AJ23" i="7"/>
  <c r="AO23" i="7" s="1"/>
  <c r="AO32" i="7"/>
  <c r="AE33" i="7"/>
  <c r="AJ33" i="7" s="1"/>
  <c r="AO33" i="7" s="1"/>
  <c r="AE73" i="7"/>
  <c r="AJ73" i="7" s="1"/>
  <c r="AO73" i="7" s="1"/>
  <c r="AE85" i="7"/>
  <c r="AJ85" i="7"/>
  <c r="AJ90" i="7"/>
  <c r="AO90" i="7" s="1"/>
  <c r="AE102" i="7"/>
  <c r="AJ102" i="7"/>
  <c r="AR102" i="7"/>
  <c r="AG150" i="7"/>
  <c r="AK150" i="7"/>
  <c r="AM150" i="7"/>
  <c r="AG158" i="7"/>
  <c r="AK158" i="7" s="1"/>
  <c r="AM158" i="7" s="1"/>
  <c r="AO162" i="7"/>
  <c r="AG166" i="7"/>
  <c r="AK166" i="7" s="1"/>
  <c r="AE170" i="7"/>
  <c r="AJ170" i="7" s="1"/>
  <c r="AO170" i="7" s="1"/>
  <c r="AG174" i="7"/>
  <c r="AK174" i="7"/>
  <c r="AE178" i="7"/>
  <c r="AJ178" i="7" s="1"/>
  <c r="AO178" i="7" s="1"/>
  <c r="AK9" i="7"/>
  <c r="AQ9" i="7" s="1"/>
  <c r="AG10" i="7"/>
  <c r="AK10" i="7"/>
  <c r="AQ10" i="7"/>
  <c r="AG137" i="7"/>
  <c r="AK137" i="7" s="1"/>
  <c r="AE139" i="7"/>
  <c r="AJ139" i="7"/>
  <c r="AG141" i="7"/>
  <c r="AK141" i="7"/>
  <c r="AE143" i="7"/>
  <c r="AJ143" i="7"/>
  <c r="AG145" i="7"/>
  <c r="AK145" i="7"/>
  <c r="AM145" i="7"/>
  <c r="AG152" i="7"/>
  <c r="AK152" i="7" s="1"/>
  <c r="AG160" i="7"/>
  <c r="AK160" i="7"/>
  <c r="AE164" i="7"/>
  <c r="AJ164" i="7"/>
  <c r="AG168" i="7"/>
  <c r="AK168" i="7"/>
  <c r="AM168" i="7" s="1"/>
  <c r="AE172" i="7"/>
  <c r="AJ172" i="7" s="1"/>
  <c r="AO172" i="7" s="1"/>
  <c r="AG176" i="7"/>
  <c r="AK176" i="7" s="1"/>
  <c r="AM176" i="7" s="1"/>
  <c r="AL32" i="7"/>
  <c r="AG72" i="7"/>
  <c r="AK72" i="7" s="1"/>
  <c r="AM72" i="7" s="1"/>
  <c r="AE72" i="7"/>
  <c r="AJ72" i="7" s="1"/>
  <c r="AG86" i="7"/>
  <c r="AK86" i="7"/>
  <c r="AM86" i="7"/>
  <c r="AE86" i="7"/>
  <c r="AJ86" i="7" s="1"/>
  <c r="AQ99" i="7"/>
  <c r="AE171" i="7"/>
  <c r="AJ171" i="7"/>
  <c r="AL171" i="7" s="1"/>
  <c r="AE74" i="7"/>
  <c r="AJ74" i="7" s="1"/>
  <c r="AG88" i="7"/>
  <c r="AK88" i="7"/>
  <c r="AM88" i="7"/>
  <c r="AE88" i="7"/>
  <c r="AJ88" i="7"/>
  <c r="AO102" i="7"/>
  <c r="AL102" i="7"/>
  <c r="AQ145" i="7"/>
  <c r="AY36" i="7"/>
  <c r="AG36" i="7"/>
  <c r="AK36" i="7"/>
  <c r="AM36" i="7" s="1"/>
  <c r="AG76" i="7"/>
  <c r="AK76" i="7" s="1"/>
  <c r="AM76" i="7" s="1"/>
  <c r="AE76" i="7"/>
  <c r="AJ76" i="7"/>
  <c r="AO96" i="7"/>
  <c r="AO108" i="7"/>
  <c r="AL108" i="7"/>
  <c r="AL100" i="7"/>
  <c r="AG155" i="7"/>
  <c r="AK155" i="7"/>
  <c r="AM155" i="7"/>
  <c r="AE155" i="7"/>
  <c r="AJ155" i="7" s="1"/>
  <c r="AO155" i="7" s="1"/>
  <c r="AG163" i="7"/>
  <c r="AK163" i="7"/>
  <c r="AM163" i="7" s="1"/>
  <c r="AE163" i="7"/>
  <c r="AJ163" i="7"/>
  <c r="AO163" i="7" s="1"/>
  <c r="AK32" i="7"/>
  <c r="AG34" i="7"/>
  <c r="AK34" i="7"/>
  <c r="AM34" i="7"/>
  <c r="AG38" i="7"/>
  <c r="AK38" i="7" s="1"/>
  <c r="AM38" i="7" s="1"/>
  <c r="AE38" i="7"/>
  <c r="AJ38" i="7"/>
  <c r="AO38" i="7" s="1"/>
  <c r="AG40" i="7"/>
  <c r="AK40" i="7"/>
  <c r="AM40" i="7"/>
  <c r="AE40" i="7"/>
  <c r="AJ40" i="7" s="1"/>
  <c r="AG46" i="7"/>
  <c r="AK46" i="7"/>
  <c r="AM46" i="7"/>
  <c r="AE46" i="7"/>
  <c r="AJ46" i="7"/>
  <c r="AG48" i="7"/>
  <c r="AK48" i="7"/>
  <c r="AE48" i="7"/>
  <c r="AJ48" i="7"/>
  <c r="AL48" i="7" s="1"/>
  <c r="AG50" i="7"/>
  <c r="AK50" i="7" s="1"/>
  <c r="AM50" i="7" s="1"/>
  <c r="AE50" i="7"/>
  <c r="AJ50" i="7"/>
  <c r="AO50" i="7" s="1"/>
  <c r="AG52" i="7"/>
  <c r="AK52" i="7"/>
  <c r="AM52" i="7"/>
  <c r="AE52" i="7"/>
  <c r="AJ52" i="7" s="1"/>
  <c r="AG54" i="7"/>
  <c r="AK54" i="7"/>
  <c r="AM54" i="7"/>
  <c r="AE54" i="7"/>
  <c r="AJ54" i="7"/>
  <c r="AG60" i="7"/>
  <c r="AK60" i="7"/>
  <c r="AE60" i="7"/>
  <c r="AJ60" i="7"/>
  <c r="AG62" i="7"/>
  <c r="AK62" i="7" s="1"/>
  <c r="AM62" i="7" s="1"/>
  <c r="AE62" i="7"/>
  <c r="AJ62" i="7"/>
  <c r="AO62" i="7" s="1"/>
  <c r="AM64" i="7"/>
  <c r="AE64" i="7"/>
  <c r="AJ64" i="7" s="1"/>
  <c r="AG66" i="7"/>
  <c r="AK66" i="7"/>
  <c r="AE66" i="7"/>
  <c r="AJ66" i="7"/>
  <c r="AG68" i="7"/>
  <c r="AK68" i="7" s="1"/>
  <c r="AE68" i="7"/>
  <c r="AJ68" i="7"/>
  <c r="AL68" i="7" s="1"/>
  <c r="AG70" i="7"/>
  <c r="AK70" i="7" s="1"/>
  <c r="AE70" i="7"/>
  <c r="AJ70" i="7" s="1"/>
  <c r="AL70" i="7" s="1"/>
  <c r="AG78" i="7"/>
  <c r="AK78" i="7" s="1"/>
  <c r="AJ78" i="7"/>
  <c r="AL78" i="7" s="1"/>
  <c r="AG84" i="7"/>
  <c r="AK84" i="7" s="1"/>
  <c r="AM84" i="7" s="1"/>
  <c r="AE84" i="7"/>
  <c r="AJ84" i="7" s="1"/>
  <c r="AL84" i="7" s="1"/>
  <c r="AQ87" i="7"/>
  <c r="AL90" i="7"/>
  <c r="AQ97" i="7"/>
  <c r="AG138" i="7"/>
  <c r="AK138" i="7"/>
  <c r="AM138" i="7" s="1"/>
  <c r="AE138" i="7"/>
  <c r="AJ138" i="7" s="1"/>
  <c r="AO138" i="7" s="1"/>
  <c r="AG136" i="7"/>
  <c r="AK136" i="7"/>
  <c r="AM136" i="7" s="1"/>
  <c r="AE136" i="7"/>
  <c r="AJ136" i="7"/>
  <c r="AQ143" i="7"/>
  <c r="AM144" i="7"/>
  <c r="AE144" i="7"/>
  <c r="AJ144" i="7" s="1"/>
  <c r="AG149" i="7"/>
  <c r="AK149" i="7"/>
  <c r="AE149" i="7"/>
  <c r="AJ149" i="7" s="1"/>
  <c r="AO149" i="7" s="1"/>
  <c r="AG157" i="7"/>
  <c r="AK157" i="7"/>
  <c r="AM157" i="7" s="1"/>
  <c r="AE157" i="7"/>
  <c r="AJ157" i="7" s="1"/>
  <c r="AG165" i="7"/>
  <c r="AK165" i="7" s="1"/>
  <c r="AE165" i="7"/>
  <c r="AJ165" i="7"/>
  <c r="AQ170" i="7"/>
  <c r="AG173" i="7"/>
  <c r="AK173" i="7" s="1"/>
  <c r="AJ173" i="7"/>
  <c r="AL173" i="7" s="1"/>
  <c r="AQ178" i="7"/>
  <c r="AE91" i="7"/>
  <c r="AJ91" i="7" s="1"/>
  <c r="AO91" i="7" s="1"/>
  <c r="AE93" i="7"/>
  <c r="AJ93" i="7"/>
  <c r="AE95" i="7"/>
  <c r="AJ95" i="7" s="1"/>
  <c r="AO95" i="7" s="1"/>
  <c r="AE97" i="7"/>
  <c r="AJ97" i="7"/>
  <c r="AE99" i="7"/>
  <c r="AJ99" i="7" s="1"/>
  <c r="AO99" i="7" s="1"/>
  <c r="AE101" i="7"/>
  <c r="AJ101" i="7" s="1"/>
  <c r="AE109" i="7"/>
  <c r="AJ109" i="7" s="1"/>
  <c r="AL109" i="7" s="1"/>
  <c r="AG111" i="7"/>
  <c r="AK111" i="7" s="1"/>
  <c r="AM111" i="7"/>
  <c r="AE111" i="7"/>
  <c r="AJ111" i="7" s="1"/>
  <c r="AO111" i="7" s="1"/>
  <c r="AG113" i="7"/>
  <c r="AK113" i="7"/>
  <c r="AQ113" i="7" s="1"/>
  <c r="AM113" i="7"/>
  <c r="AE113" i="7"/>
  <c r="AJ113" i="7" s="1"/>
  <c r="AO113" i="7" s="1"/>
  <c r="AG115" i="7"/>
  <c r="AK115" i="7"/>
  <c r="AM115" i="7"/>
  <c r="AE115" i="7"/>
  <c r="AJ115" i="7"/>
  <c r="AG119" i="7"/>
  <c r="AK119" i="7" s="1"/>
  <c r="AM119" i="7"/>
  <c r="AE119" i="7"/>
  <c r="AJ119" i="7" s="1"/>
  <c r="AO119" i="7" s="1"/>
  <c r="AG121" i="7"/>
  <c r="AK121" i="7"/>
  <c r="AM121" i="7"/>
  <c r="AE121" i="7"/>
  <c r="AJ121" i="7" s="1"/>
  <c r="AG123" i="7"/>
  <c r="AK123" i="7"/>
  <c r="AQ123" i="7" s="1"/>
  <c r="AM123" i="7"/>
  <c r="AE123" i="7"/>
  <c r="AJ123" i="7"/>
  <c r="AG125" i="7"/>
  <c r="AK125" i="7"/>
  <c r="AM125" i="7" s="1"/>
  <c r="AE125" i="7"/>
  <c r="AJ125" i="7"/>
  <c r="AL125" i="7" s="1"/>
  <c r="AG127" i="7"/>
  <c r="AK127" i="7" s="1"/>
  <c r="AQ127" i="7" s="1"/>
  <c r="AM127" i="7"/>
  <c r="AE127" i="7"/>
  <c r="AJ127" i="7"/>
  <c r="AG129" i="7"/>
  <c r="AK129" i="7"/>
  <c r="AE129" i="7"/>
  <c r="AJ129" i="7" s="1"/>
  <c r="AO129" i="7" s="1"/>
  <c r="AG131" i="7"/>
  <c r="AK131" i="7"/>
  <c r="AE131" i="7"/>
  <c r="AJ131" i="7"/>
  <c r="AG133" i="7"/>
  <c r="AK133" i="7" s="1"/>
  <c r="AE133" i="7"/>
  <c r="AJ133" i="7"/>
  <c r="AG135" i="7"/>
  <c r="AK135" i="7" s="1"/>
  <c r="AE135" i="7"/>
  <c r="AJ135" i="7"/>
  <c r="AL135" i="7" s="1"/>
  <c r="AG142" i="7"/>
  <c r="AK142" i="7"/>
  <c r="AQ142" i="7" s="1"/>
  <c r="AM142" i="7"/>
  <c r="AE142" i="7"/>
  <c r="AJ142" i="7" s="1"/>
  <c r="AG151" i="7"/>
  <c r="AK151" i="7" s="1"/>
  <c r="AQ151" i="7" s="1"/>
  <c r="AJ151" i="7"/>
  <c r="AO151" i="7"/>
  <c r="AG159" i="7"/>
  <c r="AK159" i="7" s="1"/>
  <c r="AM159" i="7"/>
  <c r="AE159" i="7"/>
  <c r="AJ159" i="7"/>
  <c r="AO159" i="7" s="1"/>
  <c r="AQ164" i="7"/>
  <c r="AG167" i="7"/>
  <c r="AK167" i="7" s="1"/>
  <c r="AE167" i="7"/>
  <c r="AJ167" i="7" s="1"/>
  <c r="AQ172" i="7"/>
  <c r="AG175" i="7"/>
  <c r="AK175" i="7"/>
  <c r="AM175" i="7" s="1"/>
  <c r="AE175" i="7"/>
  <c r="AJ175" i="7" s="1"/>
  <c r="AO175" i="7" s="1"/>
  <c r="AG140" i="7"/>
  <c r="AK140" i="7" s="1"/>
  <c r="AE140" i="7"/>
  <c r="AJ140" i="7"/>
  <c r="AL140" i="7" s="1"/>
  <c r="AG146" i="7"/>
  <c r="AK146" i="7" s="1"/>
  <c r="AE146" i="7"/>
  <c r="AJ146" i="7" s="1"/>
  <c r="AO146" i="7" s="1"/>
  <c r="AQ150" i="7"/>
  <c r="AG153" i="7"/>
  <c r="AK153" i="7"/>
  <c r="AM153" i="7" s="1"/>
  <c r="AE153" i="7"/>
  <c r="AJ153" i="7"/>
  <c r="AO153" i="7"/>
  <c r="AG161" i="7"/>
  <c r="AK161" i="7" s="1"/>
  <c r="AM161" i="7"/>
  <c r="AE161" i="7"/>
  <c r="AJ161" i="7"/>
  <c r="AG169" i="7"/>
  <c r="AK169" i="7" s="1"/>
  <c r="AE169" i="7"/>
  <c r="AJ169" i="7" s="1"/>
  <c r="AG177" i="7"/>
  <c r="AK177" i="7" s="1"/>
  <c r="AE177" i="7"/>
  <c r="AJ177" i="7"/>
  <c r="AL177" i="7" s="1"/>
  <c r="AL150" i="7"/>
  <c r="AL158" i="7"/>
  <c r="AL160" i="7"/>
  <c r="AL162" i="7"/>
  <c r="AL168" i="7"/>
  <c r="AL174" i="7"/>
  <c r="AL178" i="7"/>
  <c r="AQ114" i="7"/>
  <c r="AM37" i="7"/>
  <c r="AL145" i="7"/>
  <c r="AQ168" i="7"/>
  <c r="AQ152" i="7"/>
  <c r="AM152" i="7"/>
  <c r="AL114" i="7"/>
  <c r="AQ122" i="7"/>
  <c r="AM122" i="7"/>
  <c r="AQ61" i="7"/>
  <c r="AQ120" i="7"/>
  <c r="AQ160" i="7"/>
  <c r="AM160" i="7"/>
  <c r="AQ158" i="7"/>
  <c r="AQ130" i="7"/>
  <c r="AM130" i="7"/>
  <c r="AQ112" i="7"/>
  <c r="AM112" i="7"/>
  <c r="AQ141" i="7"/>
  <c r="AM141" i="7"/>
  <c r="AL33" i="7"/>
  <c r="AQ126" i="7"/>
  <c r="AM126" i="7"/>
  <c r="AO143" i="7"/>
  <c r="AL143" i="7"/>
  <c r="AL172" i="7"/>
  <c r="AO139" i="7"/>
  <c r="AL139" i="7"/>
  <c r="AL170" i="7"/>
  <c r="AL73" i="7"/>
  <c r="AQ153" i="7"/>
  <c r="AQ119" i="7"/>
  <c r="AL97" i="7"/>
  <c r="AO97" i="7"/>
  <c r="AQ138" i="7"/>
  <c r="AL62" i="7"/>
  <c r="AR46" i="7"/>
  <c r="AL46" i="7"/>
  <c r="AO46" i="7"/>
  <c r="AL155" i="7"/>
  <c r="AO171" i="7"/>
  <c r="AL86" i="7"/>
  <c r="AO86" i="7"/>
  <c r="AO140" i="7"/>
  <c r="AL175" i="7"/>
  <c r="AL151" i="7"/>
  <c r="AL129" i="7"/>
  <c r="AO125" i="7"/>
  <c r="AL121" i="7"/>
  <c r="AO121" i="7"/>
  <c r="AL113" i="7"/>
  <c r="AO109" i="7"/>
  <c r="AL136" i="7"/>
  <c r="AO136" i="7"/>
  <c r="AQ62" i="7"/>
  <c r="AS54" i="7"/>
  <c r="AQ54" i="7"/>
  <c r="AS50" i="7"/>
  <c r="AQ50" i="7"/>
  <c r="AS46" i="7"/>
  <c r="AQ46" i="7"/>
  <c r="AQ38" i="7"/>
  <c r="AQ155" i="7"/>
  <c r="AO45" i="7"/>
  <c r="AQ86" i="7"/>
  <c r="AS146" i="7"/>
  <c r="AQ115" i="7"/>
  <c r="AM149" i="7"/>
  <c r="AQ149" i="7"/>
  <c r="AL66" i="7"/>
  <c r="AO66" i="7"/>
  <c r="AR50" i="7"/>
  <c r="AQ35" i="7"/>
  <c r="AQ175" i="7"/>
  <c r="AQ159" i="7"/>
  <c r="AQ121" i="7"/>
  <c r="AL93" i="7"/>
  <c r="AO93" i="7"/>
  <c r="AO68" i="7"/>
  <c r="AL64" i="7"/>
  <c r="AO64" i="7"/>
  <c r="AL60" i="7"/>
  <c r="AO60" i="7"/>
  <c r="AR48" i="7"/>
  <c r="AO48" i="7"/>
  <c r="AQ34" i="7"/>
  <c r="AL163" i="7"/>
  <c r="AS59" i="7"/>
  <c r="AL88" i="7"/>
  <c r="AO88" i="7"/>
  <c r="AL51" i="7"/>
  <c r="AQ161" i="7"/>
  <c r="AQ111" i="7"/>
  <c r="AQ157" i="7"/>
  <c r="AO70" i="7"/>
  <c r="AR54" i="7"/>
  <c r="AL54" i="7"/>
  <c r="AO54" i="7"/>
  <c r="AQ76" i="7"/>
  <c r="AL153" i="7"/>
  <c r="AO135" i="7"/>
  <c r="AL131" i="7"/>
  <c r="AO131" i="7"/>
  <c r="AL123" i="7"/>
  <c r="AO123" i="7"/>
  <c r="AL119" i="7"/>
  <c r="AL115" i="7"/>
  <c r="AO115" i="7"/>
  <c r="AL111" i="7"/>
  <c r="AO173" i="7"/>
  <c r="AL149" i="7"/>
  <c r="AL138" i="7"/>
  <c r="AO84" i="7"/>
  <c r="AR78" i="7"/>
  <c r="AO78" i="7"/>
  <c r="AQ64" i="7"/>
  <c r="AS52" i="7"/>
  <c r="AQ52" i="7"/>
  <c r="AS40" i="7"/>
  <c r="AQ40" i="7"/>
  <c r="AQ163" i="7"/>
  <c r="AQ36" i="7"/>
  <c r="AQ88" i="7"/>
  <c r="AQ72" i="7"/>
  <c r="D75" i="5"/>
  <c r="E75" i="5" s="1"/>
  <c r="F75" i="5"/>
  <c r="H75" i="5"/>
  <c r="D74" i="5"/>
  <c r="D73" i="5"/>
  <c r="E73" i="5" s="1"/>
  <c r="F73" i="5"/>
  <c r="H73" i="5" s="1"/>
  <c r="B86" i="6"/>
  <c r="D85" i="6"/>
  <c r="D86" i="6" s="1"/>
  <c r="G86" i="6" s="1"/>
  <c r="G88" i="6" s="1"/>
  <c r="D84" i="6"/>
  <c r="D83" i="6"/>
  <c r="D79" i="6"/>
  <c r="F79" i="6"/>
  <c r="D78" i="6"/>
  <c r="F78" i="6" s="1"/>
  <c r="D74" i="6"/>
  <c r="E74" i="6"/>
  <c r="F74" i="6" s="1"/>
  <c r="H74" i="6" s="1"/>
  <c r="D73" i="6"/>
  <c r="D72" i="6"/>
  <c r="E72" i="6" s="1"/>
  <c r="F72" i="6"/>
  <c r="H72" i="6"/>
  <c r="H75" i="6" s="1"/>
  <c r="H76" i="6" s="1"/>
  <c r="S72" i="6"/>
  <c r="R72" i="6"/>
  <c r="U72" i="6"/>
  <c r="W72" i="6"/>
  <c r="Q72" i="6"/>
  <c r="T72" i="6" s="1"/>
  <c r="V72" i="6" s="1"/>
  <c r="S71" i="6"/>
  <c r="R71" i="6"/>
  <c r="U71" i="6" s="1"/>
  <c r="W71" i="6"/>
  <c r="Q71" i="6"/>
  <c r="T71" i="6"/>
  <c r="V71" i="6" s="1"/>
  <c r="S70" i="6"/>
  <c r="R70" i="6"/>
  <c r="U70" i="6" s="1"/>
  <c r="W70" i="6" s="1"/>
  <c r="Q70" i="6"/>
  <c r="R69" i="6"/>
  <c r="U69" i="6"/>
  <c r="W69" i="6" s="1"/>
  <c r="Q69" i="6"/>
  <c r="T69" i="6"/>
  <c r="V69" i="6"/>
  <c r="S68" i="6"/>
  <c r="Q68" i="6"/>
  <c r="T68" i="6"/>
  <c r="V68" i="6"/>
  <c r="R68" i="6"/>
  <c r="S67" i="6"/>
  <c r="Q67" i="6"/>
  <c r="T67" i="6"/>
  <c r="V67" i="6" s="1"/>
  <c r="R67" i="6"/>
  <c r="U67" i="6" s="1"/>
  <c r="S66" i="6"/>
  <c r="R66" i="6"/>
  <c r="U66" i="6" s="1"/>
  <c r="W66" i="6"/>
  <c r="Q66" i="6"/>
  <c r="T66" i="6" s="1"/>
  <c r="B66" i="6"/>
  <c r="R65" i="6"/>
  <c r="S65" i="6"/>
  <c r="T65" i="6" s="1"/>
  <c r="V65" i="6" s="1"/>
  <c r="U65" i="6"/>
  <c r="W65" i="6" s="1"/>
  <c r="Q65" i="6"/>
  <c r="D65" i="6"/>
  <c r="D64" i="6"/>
  <c r="D63" i="6"/>
  <c r="D66" i="6"/>
  <c r="G66" i="6" s="1"/>
  <c r="G68" i="6" s="1"/>
  <c r="H57" i="6"/>
  <c r="L57" i="6" s="1"/>
  <c r="Q57" i="6"/>
  <c r="V57" i="6" s="1"/>
  <c r="H56" i="6"/>
  <c r="L56" i="6"/>
  <c r="Q56" i="6" s="1"/>
  <c r="V56" i="6" s="1"/>
  <c r="H55" i="6"/>
  <c r="L55" i="6" s="1"/>
  <c r="Q55" i="6" s="1"/>
  <c r="V55" i="6" s="1"/>
  <c r="H54" i="6"/>
  <c r="L54" i="6" s="1"/>
  <c r="Q54" i="6" s="1"/>
  <c r="H53" i="6"/>
  <c r="L53" i="6" s="1"/>
  <c r="Q53" i="6"/>
  <c r="H52" i="6"/>
  <c r="L52" i="6"/>
  <c r="Q52" i="6" s="1"/>
  <c r="H51" i="6"/>
  <c r="L51" i="6" s="1"/>
  <c r="Q51" i="6"/>
  <c r="V51" i="6" s="1"/>
  <c r="H50" i="6"/>
  <c r="L50" i="6" s="1"/>
  <c r="Q50" i="6" s="1"/>
  <c r="R50" i="6" s="1"/>
  <c r="H44" i="6"/>
  <c r="L44" i="6" s="1"/>
  <c r="Q44" i="6"/>
  <c r="T44" i="6" s="1"/>
  <c r="H43" i="6"/>
  <c r="L43" i="6"/>
  <c r="Q43" i="6" s="1"/>
  <c r="H42" i="6"/>
  <c r="L42" i="6" s="1"/>
  <c r="Q42" i="6" s="1"/>
  <c r="T42" i="6" s="1"/>
  <c r="H41" i="6"/>
  <c r="L41" i="6"/>
  <c r="Q41" i="6" s="1"/>
  <c r="R41" i="6" s="1"/>
  <c r="H40" i="6"/>
  <c r="L40" i="6" s="1"/>
  <c r="Q40" i="6"/>
  <c r="H39" i="6"/>
  <c r="L39" i="6"/>
  <c r="Q39" i="6" s="1"/>
  <c r="V39" i="6" s="1"/>
  <c r="H38" i="6"/>
  <c r="L38" i="6" s="1"/>
  <c r="Q38" i="6"/>
  <c r="H37" i="6"/>
  <c r="L37" i="6" s="1"/>
  <c r="Q37" i="6" s="1"/>
  <c r="H27" i="6"/>
  <c r="L27" i="6" s="1"/>
  <c r="Q27" i="6"/>
  <c r="T27" i="6" s="1"/>
  <c r="H26" i="6"/>
  <c r="L26" i="6"/>
  <c r="Q26" i="6" s="1"/>
  <c r="T26" i="6" s="1"/>
  <c r="H25" i="6"/>
  <c r="L25" i="6" s="1"/>
  <c r="Q25" i="6" s="1"/>
  <c r="V25" i="6" s="1"/>
  <c r="H24" i="6"/>
  <c r="L24" i="6" s="1"/>
  <c r="Q24" i="6" s="1"/>
  <c r="H23" i="6"/>
  <c r="L23" i="6" s="1"/>
  <c r="Q23" i="6"/>
  <c r="H22" i="6"/>
  <c r="L22" i="6"/>
  <c r="Q22" i="6" s="1"/>
  <c r="H21" i="6"/>
  <c r="L21" i="6" s="1"/>
  <c r="Q21" i="6"/>
  <c r="V21" i="6" s="1"/>
  <c r="H20" i="6"/>
  <c r="L20" i="6" s="1"/>
  <c r="Q20" i="6" s="1"/>
  <c r="T20" i="6" s="1"/>
  <c r="H13" i="6"/>
  <c r="L13" i="6" s="1"/>
  <c r="Q13" i="6"/>
  <c r="V13" i="6" s="1"/>
  <c r="H12" i="6"/>
  <c r="L12" i="6"/>
  <c r="Q12" i="6" s="1"/>
  <c r="T12" i="6" s="1"/>
  <c r="H11" i="6"/>
  <c r="L11" i="6" s="1"/>
  <c r="Q11" i="6" s="1"/>
  <c r="T11" i="6" s="1"/>
  <c r="H10" i="6"/>
  <c r="L10" i="6"/>
  <c r="Q10" i="6" s="1"/>
  <c r="H9" i="6"/>
  <c r="L9" i="6" s="1"/>
  <c r="Q9" i="6"/>
  <c r="R9" i="6" s="1"/>
  <c r="H8" i="6"/>
  <c r="L8" i="6"/>
  <c r="Q8" i="6" s="1"/>
  <c r="H7" i="6"/>
  <c r="L7" i="6" s="1"/>
  <c r="Q7" i="6"/>
  <c r="H6" i="6"/>
  <c r="L6" i="6" s="1"/>
  <c r="Q6" i="6" s="1"/>
  <c r="T6" i="6" s="1"/>
  <c r="E73" i="6"/>
  <c r="F73" i="6" s="1"/>
  <c r="H73" i="6"/>
  <c r="V66" i="6"/>
  <c r="W67" i="6"/>
  <c r="U68" i="6"/>
  <c r="W68" i="6" s="1"/>
  <c r="V22" i="6"/>
  <c r="V43" i="6"/>
  <c r="T9" i="6"/>
  <c r="V9" i="6"/>
  <c r="R23" i="6"/>
  <c r="V40" i="6"/>
  <c r="R10" i="6"/>
  <c r="T37" i="6"/>
  <c r="V41" i="6"/>
  <c r="T41" i="6"/>
  <c r="V44" i="6"/>
  <c r="V52" i="6"/>
  <c r="T57" i="6"/>
  <c r="R39" i="6"/>
  <c r="R13" i="6"/>
  <c r="T13" i="6"/>
  <c r="R6" i="6"/>
  <c r="R20" i="6"/>
  <c r="T7" i="6"/>
  <c r="R7" i="6"/>
  <c r="V7" i="6"/>
  <c r="R11" i="6"/>
  <c r="V11" i="6"/>
  <c r="T21" i="6"/>
  <c r="T25" i="6"/>
  <c r="T38" i="6"/>
  <c r="R38" i="6"/>
  <c r="V38" i="6"/>
  <c r="R42" i="6"/>
  <c r="V42" i="6"/>
  <c r="T50" i="6"/>
  <c r="V26" i="6"/>
  <c r="R26" i="6"/>
  <c r="T56" i="6"/>
  <c r="R56" i="6"/>
  <c r="B66" i="5"/>
  <c r="D65" i="5"/>
  <c r="D64" i="5"/>
  <c r="D63" i="5"/>
  <c r="D66" i="5" s="1"/>
  <c r="G66" i="5" s="1"/>
  <c r="G68" i="5" s="1"/>
  <c r="S72" i="5"/>
  <c r="U72" i="5" s="1"/>
  <c r="W72" i="5" s="1"/>
  <c r="R72" i="5"/>
  <c r="Q72" i="5"/>
  <c r="T72" i="5" s="1"/>
  <c r="V72" i="5" s="1"/>
  <c r="S71" i="5"/>
  <c r="R71" i="5"/>
  <c r="Q71" i="5"/>
  <c r="T71" i="5" s="1"/>
  <c r="V71" i="5" s="1"/>
  <c r="S70" i="5"/>
  <c r="U70" i="5" s="1"/>
  <c r="W70" i="5" s="1"/>
  <c r="R70" i="5"/>
  <c r="Q70" i="5"/>
  <c r="T70" i="5" s="1"/>
  <c r="V70" i="5" s="1"/>
  <c r="S69" i="5"/>
  <c r="R69" i="5"/>
  <c r="U69" i="5"/>
  <c r="W69" i="5"/>
  <c r="Q69" i="5"/>
  <c r="S68" i="5"/>
  <c r="Q68" i="5"/>
  <c r="T68" i="5"/>
  <c r="V68" i="5" s="1"/>
  <c r="R68" i="5"/>
  <c r="U68" i="5"/>
  <c r="W68" i="5"/>
  <c r="S67" i="5"/>
  <c r="R67" i="5"/>
  <c r="U67" i="5"/>
  <c r="W67" i="5"/>
  <c r="Q67" i="5"/>
  <c r="T67" i="5"/>
  <c r="V67" i="5"/>
  <c r="S66" i="5"/>
  <c r="U66" i="5" s="1"/>
  <c r="W66" i="5" s="1"/>
  <c r="R66" i="5"/>
  <c r="Q66" i="5"/>
  <c r="T66" i="5" s="1"/>
  <c r="V66" i="5"/>
  <c r="S65" i="5"/>
  <c r="R65" i="5"/>
  <c r="Q65" i="5"/>
  <c r="T65" i="5"/>
  <c r="V65" i="5" s="1"/>
  <c r="H57" i="5"/>
  <c r="L57" i="5" s="1"/>
  <c r="Q57" i="5"/>
  <c r="T57" i="5" s="1"/>
  <c r="H56" i="5"/>
  <c r="L56" i="5" s="1"/>
  <c r="Q56" i="5" s="1"/>
  <c r="H55" i="5"/>
  <c r="L55" i="5"/>
  <c r="Q55" i="5"/>
  <c r="V55" i="5" s="1"/>
  <c r="H54" i="5"/>
  <c r="L54" i="5"/>
  <c r="Q54" i="5"/>
  <c r="R54" i="5" s="1"/>
  <c r="H53" i="5"/>
  <c r="L53" i="5" s="1"/>
  <c r="Q53" i="5" s="1"/>
  <c r="H52" i="5"/>
  <c r="L52" i="5"/>
  <c r="Q52" i="5" s="1"/>
  <c r="R52" i="5" s="1"/>
  <c r="H51" i="5"/>
  <c r="L51" i="5" s="1"/>
  <c r="Q51" i="5" s="1"/>
  <c r="H50" i="5"/>
  <c r="L50" i="5"/>
  <c r="Q50" i="5" s="1"/>
  <c r="H44" i="5"/>
  <c r="L44" i="5" s="1"/>
  <c r="Q44" i="5"/>
  <c r="V44" i="5" s="1"/>
  <c r="H43" i="5"/>
  <c r="L43" i="5" s="1"/>
  <c r="Q43" i="5" s="1"/>
  <c r="H42" i="5"/>
  <c r="L42" i="5"/>
  <c r="Q42" i="5"/>
  <c r="T42" i="5" s="1"/>
  <c r="H41" i="5"/>
  <c r="L41" i="5"/>
  <c r="Q41" i="5"/>
  <c r="V41" i="5" s="1"/>
  <c r="H40" i="5"/>
  <c r="L40" i="5" s="1"/>
  <c r="Q40" i="5" s="1"/>
  <c r="H39" i="5"/>
  <c r="L39" i="5"/>
  <c r="Q39" i="5" s="1"/>
  <c r="T39" i="5" s="1"/>
  <c r="H38" i="5"/>
  <c r="L38" i="5" s="1"/>
  <c r="Q38" i="5" s="1"/>
  <c r="H37" i="5"/>
  <c r="L37" i="5"/>
  <c r="Q37" i="5" s="1"/>
  <c r="H27" i="5"/>
  <c r="L27" i="5" s="1"/>
  <c r="Q27" i="5"/>
  <c r="V27" i="5" s="1"/>
  <c r="H26" i="5"/>
  <c r="L26" i="5" s="1"/>
  <c r="Q26" i="5" s="1"/>
  <c r="H25" i="5"/>
  <c r="L25" i="5"/>
  <c r="Q25" i="5"/>
  <c r="R25" i="5" s="1"/>
  <c r="H24" i="5"/>
  <c r="L24" i="5"/>
  <c r="Q24" i="5"/>
  <c r="H23" i="5"/>
  <c r="L23" i="5"/>
  <c r="Q23" i="5"/>
  <c r="T23" i="5" s="1"/>
  <c r="H22" i="5"/>
  <c r="L22" i="5" s="1"/>
  <c r="Q22" i="5"/>
  <c r="R22" i="5" s="1"/>
  <c r="H21" i="5"/>
  <c r="L21" i="5"/>
  <c r="Q21" i="5" s="1"/>
  <c r="R21" i="5" s="1"/>
  <c r="H20" i="5"/>
  <c r="L20" i="5"/>
  <c r="Q20" i="5" s="1"/>
  <c r="H13" i="5"/>
  <c r="L13" i="5"/>
  <c r="Q13" i="5"/>
  <c r="V13" i="5" s="1"/>
  <c r="H12" i="5"/>
  <c r="L12" i="5"/>
  <c r="Q12" i="5"/>
  <c r="V12" i="5" s="1"/>
  <c r="H11" i="5"/>
  <c r="L11" i="5" s="1"/>
  <c r="Q11" i="5" s="1"/>
  <c r="H10" i="5"/>
  <c r="L10" i="5"/>
  <c r="Q10" i="5" s="1"/>
  <c r="T10" i="5" s="1"/>
  <c r="H9" i="5"/>
  <c r="L9" i="5" s="1"/>
  <c r="Q9" i="5" s="1"/>
  <c r="H8" i="5"/>
  <c r="L8" i="5"/>
  <c r="Q8" i="5" s="1"/>
  <c r="H7" i="5"/>
  <c r="L7" i="5" s="1"/>
  <c r="Q7" i="5"/>
  <c r="R7" i="5" s="1"/>
  <c r="H6" i="5"/>
  <c r="L6" i="5" s="1"/>
  <c r="Q6" i="5" s="1"/>
  <c r="Z17" i="2"/>
  <c r="W17" i="2"/>
  <c r="U17" i="2"/>
  <c r="S17" i="2"/>
  <c r="O17" i="2"/>
  <c r="L17" i="2"/>
  <c r="AA17" i="2" s="1"/>
  <c r="G17" i="2"/>
  <c r="Z16" i="2"/>
  <c r="W16" i="2"/>
  <c r="U16" i="2"/>
  <c r="S16" i="2"/>
  <c r="O16" i="2"/>
  <c r="L16" i="2"/>
  <c r="G16" i="2"/>
  <c r="AA16" i="2" s="1"/>
  <c r="Z15" i="2"/>
  <c r="W15" i="2"/>
  <c r="U15" i="2"/>
  <c r="S15" i="2"/>
  <c r="O15" i="2"/>
  <c r="L15" i="2"/>
  <c r="G15" i="2"/>
  <c r="AA15" i="2" s="1"/>
  <c r="Z14" i="2"/>
  <c r="W14" i="2"/>
  <c r="U14" i="2"/>
  <c r="S14" i="2"/>
  <c r="G14" i="2"/>
  <c r="L14" i="2"/>
  <c r="O14" i="2"/>
  <c r="AA14" i="2"/>
  <c r="Z13" i="2"/>
  <c r="W13" i="2"/>
  <c r="U13" i="2"/>
  <c r="S13" i="2"/>
  <c r="O13" i="2"/>
  <c r="L13" i="2"/>
  <c r="G13" i="2"/>
  <c r="Z12" i="2"/>
  <c r="W12" i="2"/>
  <c r="U12" i="2"/>
  <c r="S12" i="2"/>
  <c r="O12" i="2"/>
  <c r="AA12" i="2" s="1"/>
  <c r="L12" i="2"/>
  <c r="G12" i="2"/>
  <c r="Z11" i="2"/>
  <c r="Z10" i="2"/>
  <c r="Z9" i="2"/>
  <c r="Z8" i="2"/>
  <c r="Z7" i="2"/>
  <c r="AA13" i="2"/>
  <c r="T69" i="5"/>
  <c r="V69" i="5"/>
  <c r="V24" i="5"/>
  <c r="U65" i="5"/>
  <c r="W65" i="5" s="1"/>
  <c r="U71" i="5"/>
  <c r="W71" i="5"/>
  <c r="R13" i="5"/>
  <c r="V21" i="5"/>
  <c r="T21" i="5"/>
  <c r="V10" i="5"/>
  <c r="R10" i="5"/>
  <c r="T41" i="5"/>
  <c r="W41" i="5"/>
  <c r="T7" i="5"/>
  <c r="R23" i="5"/>
  <c r="V23" i="5"/>
  <c r="R12" i="5"/>
  <c r="V39" i="5"/>
  <c r="T44" i="5"/>
  <c r="R44" i="5"/>
  <c r="T52" i="5"/>
  <c r="V57" i="5"/>
  <c r="V42" i="5"/>
  <c r="C83" i="4"/>
  <c r="C71" i="4"/>
  <c r="C47" i="4"/>
  <c r="C38" i="4"/>
  <c r="C39" i="4" s="1"/>
  <c r="C84" i="4"/>
  <c r="C72" i="4"/>
  <c r="F101" i="4"/>
  <c r="J101" i="4" s="1"/>
  <c r="F100" i="4"/>
  <c r="J100" i="4" s="1"/>
  <c r="F99" i="4"/>
  <c r="G99" i="4"/>
  <c r="H99" i="4"/>
  <c r="C95" i="4"/>
  <c r="C56" i="4"/>
  <c r="C58" i="4"/>
  <c r="C46" i="4"/>
  <c r="C48" i="4"/>
  <c r="C37" i="4"/>
  <c r="C25" i="4"/>
  <c r="C27" i="4"/>
  <c r="C105" i="4" s="1"/>
  <c r="C8" i="1"/>
  <c r="C7" i="1"/>
  <c r="C6" i="1"/>
  <c r="G100" i="4"/>
  <c r="H100" i="4" s="1"/>
  <c r="G101" i="4"/>
  <c r="H101" i="4"/>
  <c r="E88" i="1"/>
  <c r="F88" i="1"/>
  <c r="G88" i="1" s="1"/>
  <c r="E87" i="1"/>
  <c r="F87" i="1"/>
  <c r="G87" i="1"/>
  <c r="E86" i="1"/>
  <c r="F86" i="1"/>
  <c r="G86" i="1"/>
  <c r="B82" i="1"/>
  <c r="B56" i="1"/>
  <c r="B58" i="1" s="1"/>
  <c r="B46" i="1"/>
  <c r="B48" i="1"/>
  <c r="B37" i="1"/>
  <c r="B39" i="1" s="1"/>
  <c r="B25" i="1"/>
  <c r="B27" i="1"/>
  <c r="C111" i="4" l="1"/>
  <c r="C110" i="4"/>
  <c r="C112" i="4"/>
  <c r="R9" i="5"/>
  <c r="T9" i="5"/>
  <c r="V9" i="5"/>
  <c r="T37" i="5"/>
  <c r="R37" i="5"/>
  <c r="V37" i="5"/>
  <c r="T43" i="5"/>
  <c r="V43" i="5"/>
  <c r="R43" i="5"/>
  <c r="R53" i="5"/>
  <c r="V53" i="5"/>
  <c r="T53" i="5"/>
  <c r="AO169" i="7"/>
  <c r="AL169" i="7"/>
  <c r="B92" i="1"/>
  <c r="V26" i="5"/>
  <c r="R26" i="5"/>
  <c r="T26" i="5"/>
  <c r="V40" i="5"/>
  <c r="R40" i="5"/>
  <c r="T40" i="5"/>
  <c r="V51" i="5"/>
  <c r="T51" i="5"/>
  <c r="R51" i="5"/>
  <c r="V54" i="6"/>
  <c r="R54" i="6"/>
  <c r="T54" i="6"/>
  <c r="AM74" i="7"/>
  <c r="AQ74" i="7"/>
  <c r="R8" i="5"/>
  <c r="V8" i="5"/>
  <c r="T8" i="5"/>
  <c r="V20" i="5"/>
  <c r="R20" i="5"/>
  <c r="T20" i="5"/>
  <c r="T38" i="5"/>
  <c r="V38" i="5"/>
  <c r="R38" i="5"/>
  <c r="R24" i="6"/>
  <c r="T24" i="6"/>
  <c r="V24" i="6"/>
  <c r="AO39" i="7"/>
  <c r="AL39" i="7"/>
  <c r="AM47" i="7"/>
  <c r="AQ47" i="7"/>
  <c r="AS47" i="7"/>
  <c r="AS51" i="7"/>
  <c r="AM51" i="7"/>
  <c r="AQ51" i="7"/>
  <c r="AO59" i="7"/>
  <c r="AL59" i="7"/>
  <c r="AR59" i="7"/>
  <c r="R6" i="5"/>
  <c r="V6" i="5"/>
  <c r="T6" i="5"/>
  <c r="V11" i="5"/>
  <c r="T11" i="5"/>
  <c r="R11" i="5"/>
  <c r="R50" i="5"/>
  <c r="V50" i="5"/>
  <c r="T50" i="5"/>
  <c r="R56" i="5"/>
  <c r="V56" i="5"/>
  <c r="T56" i="5"/>
  <c r="AM117" i="7"/>
  <c r="AQ117" i="7"/>
  <c r="T43" i="6"/>
  <c r="R43" i="6"/>
  <c r="AM140" i="7"/>
  <c r="AQ140" i="7"/>
  <c r="AL133" i="7"/>
  <c r="AO133" i="7"/>
  <c r="AQ129" i="7"/>
  <c r="AM129" i="7"/>
  <c r="AM78" i="7"/>
  <c r="AQ78" i="7"/>
  <c r="AS78" i="7"/>
  <c r="AQ66" i="7"/>
  <c r="AM66" i="7"/>
  <c r="AR52" i="7"/>
  <c r="AO52" i="7"/>
  <c r="AO40" i="7"/>
  <c r="AL40" i="7"/>
  <c r="AO74" i="7"/>
  <c r="AL74" i="7"/>
  <c r="AL85" i="7"/>
  <c r="AO85" i="7"/>
  <c r="AE5" i="7"/>
  <c r="AJ5" i="7" s="1"/>
  <c r="AO5" i="7" s="1"/>
  <c r="AG5" i="7"/>
  <c r="AK5" i="7" s="1"/>
  <c r="AQ5" i="7" s="1"/>
  <c r="AO36" i="7"/>
  <c r="AL36" i="7"/>
  <c r="AQ45" i="7"/>
  <c r="AS45" i="7"/>
  <c r="AL47" i="7"/>
  <c r="AO47" i="7"/>
  <c r="AL53" i="7"/>
  <c r="AR53" i="7"/>
  <c r="AM53" i="7"/>
  <c r="AS53" i="7"/>
  <c r="AQ53" i="7"/>
  <c r="AM59" i="7"/>
  <c r="AQ59" i="7"/>
  <c r="AO63" i="7"/>
  <c r="AL63" i="7"/>
  <c r="AM73" i="7"/>
  <c r="AQ73" i="7"/>
  <c r="R55" i="5"/>
  <c r="T22" i="5"/>
  <c r="T24" i="5"/>
  <c r="R24" i="5"/>
  <c r="V50" i="6"/>
  <c r="V20" i="6"/>
  <c r="R12" i="6"/>
  <c r="V8" i="6"/>
  <c r="R8" i="6"/>
  <c r="V10" i="6"/>
  <c r="T10" i="6"/>
  <c r="T23" i="6"/>
  <c r="V23" i="6"/>
  <c r="R53" i="6"/>
  <c r="T53" i="6"/>
  <c r="AL146" i="7"/>
  <c r="AO177" i="7"/>
  <c r="AQ136" i="7"/>
  <c r="AO53" i="7"/>
  <c r="AR45" i="7"/>
  <c r="AO49" i="7"/>
  <c r="AM169" i="7"/>
  <c r="AQ169" i="7"/>
  <c r="AQ146" i="7"/>
  <c r="AM146" i="7"/>
  <c r="AO142" i="7"/>
  <c r="AL142" i="7"/>
  <c r="AM131" i="7"/>
  <c r="AQ131" i="7"/>
  <c r="AL101" i="7"/>
  <c r="AO101" i="7"/>
  <c r="AO165" i="7"/>
  <c r="AL165" i="7"/>
  <c r="AM68" i="7"/>
  <c r="AQ68" i="7"/>
  <c r="AM60" i="7"/>
  <c r="AQ60" i="7"/>
  <c r="AM48" i="7"/>
  <c r="AQ48" i="7"/>
  <c r="AS48" i="7"/>
  <c r="AM166" i="7"/>
  <c r="AQ166" i="7"/>
  <c r="AO176" i="7"/>
  <c r="AL176" i="7"/>
  <c r="AM95" i="7"/>
  <c r="AQ95" i="7"/>
  <c r="AO128" i="7"/>
  <c r="AL128" i="7"/>
  <c r="AG12" i="7"/>
  <c r="AK12" i="7" s="1"/>
  <c r="AQ12" i="7" s="1"/>
  <c r="AE12" i="7"/>
  <c r="AJ12" i="7" s="1"/>
  <c r="AO12" i="7" s="1"/>
  <c r="AG17" i="7"/>
  <c r="AK17" i="7" s="1"/>
  <c r="AQ17" i="7" s="1"/>
  <c r="AE17" i="7"/>
  <c r="AJ17" i="7" s="1"/>
  <c r="AO17" i="7" s="1"/>
  <c r="AQ33" i="7"/>
  <c r="AM33" i="7"/>
  <c r="AG65" i="7"/>
  <c r="AK65" i="7" s="1"/>
  <c r="AE65" i="7"/>
  <c r="AJ65" i="7" s="1"/>
  <c r="AO69" i="7"/>
  <c r="AL69" i="7"/>
  <c r="AQ69" i="7"/>
  <c r="AM69" i="7"/>
  <c r="AO71" i="7"/>
  <c r="AL71" i="7"/>
  <c r="AM71" i="7"/>
  <c r="AQ71" i="7"/>
  <c r="AR107" i="7"/>
  <c r="AL107" i="7"/>
  <c r="AO107" i="7"/>
  <c r="AM132" i="7"/>
  <c r="AQ132" i="7"/>
  <c r="AM134" i="7"/>
  <c r="AQ134" i="7"/>
  <c r="R42" i="5"/>
  <c r="T55" i="5"/>
  <c r="R57" i="5"/>
  <c r="V52" i="5"/>
  <c r="T54" i="5"/>
  <c r="W54" i="5" s="1"/>
  <c r="R39" i="5"/>
  <c r="T12" i="5"/>
  <c r="V7" i="5"/>
  <c r="V22" i="5"/>
  <c r="T27" i="5"/>
  <c r="T13" i="5"/>
  <c r="R55" i="6"/>
  <c r="R21" i="6"/>
  <c r="V27" i="6"/>
  <c r="V53" i="6"/>
  <c r="V12" i="6"/>
  <c r="R51" i="6"/>
  <c r="T8" i="6"/>
  <c r="R37" i="6"/>
  <c r="V37" i="6"/>
  <c r="AL91" i="7"/>
  <c r="AR146" i="7"/>
  <c r="AL52" i="7"/>
  <c r="AQ125" i="7"/>
  <c r="AQ49" i="7"/>
  <c r="AL49" i="7"/>
  <c r="AQ128" i="7"/>
  <c r="AO161" i="7"/>
  <c r="AL161" i="7"/>
  <c r="AL167" i="7"/>
  <c r="AO167" i="7"/>
  <c r="AM70" i="7"/>
  <c r="AQ70" i="7"/>
  <c r="AM32" i="7"/>
  <c r="AQ32" i="7"/>
  <c r="AO164" i="7"/>
  <c r="AL164" i="7"/>
  <c r="AM137" i="7"/>
  <c r="AQ137" i="7"/>
  <c r="AM174" i="7"/>
  <c r="AQ174" i="7"/>
  <c r="AL141" i="7"/>
  <c r="AO141" i="7"/>
  <c r="AQ96" i="7"/>
  <c r="AM96" i="7"/>
  <c r="AQ101" i="7"/>
  <c r="AM101" i="7"/>
  <c r="AL117" i="7"/>
  <c r="AO117" i="7"/>
  <c r="V25" i="5"/>
  <c r="T25" i="5"/>
  <c r="V54" i="5"/>
  <c r="R41" i="5"/>
  <c r="W10" i="5"/>
  <c r="R27" i="5"/>
  <c r="W24" i="5"/>
  <c r="T55" i="6"/>
  <c r="R25" i="6"/>
  <c r="V6" i="6"/>
  <c r="R27" i="6"/>
  <c r="T39" i="6"/>
  <c r="R57" i="6"/>
  <c r="R44" i="6"/>
  <c r="T51" i="6"/>
  <c r="T22" i="6"/>
  <c r="R22" i="6"/>
  <c r="R40" i="6"/>
  <c r="T40" i="6"/>
  <c r="T52" i="6"/>
  <c r="R52" i="6"/>
  <c r="AR47" i="7"/>
  <c r="AL99" i="7"/>
  <c r="AL38" i="7"/>
  <c r="AO51" i="7"/>
  <c r="AM45" i="7"/>
  <c r="AR40" i="7"/>
  <c r="AL50" i="7"/>
  <c r="AQ84" i="7"/>
  <c r="AS49" i="7"/>
  <c r="AL95" i="7"/>
  <c r="AL159" i="7"/>
  <c r="AQ176" i="7"/>
  <c r="AM167" i="7"/>
  <c r="AQ167" i="7"/>
  <c r="AM151" i="7"/>
  <c r="AM135" i="7"/>
  <c r="AQ135" i="7"/>
  <c r="AM165" i="7"/>
  <c r="AQ165" i="7"/>
  <c r="AL144" i="7"/>
  <c r="AO144" i="7"/>
  <c r="AL76" i="7"/>
  <c r="AO76" i="7"/>
  <c r="AL72" i="7"/>
  <c r="AO72" i="7"/>
  <c r="AG107" i="7"/>
  <c r="AK107" i="7" s="1"/>
  <c r="AO98" i="7"/>
  <c r="AL98" i="7"/>
  <c r="AG89" i="7"/>
  <c r="AK89" i="7" s="1"/>
  <c r="AE89" i="7"/>
  <c r="AJ89" i="7" s="1"/>
  <c r="AM91" i="7"/>
  <c r="AQ91" i="7"/>
  <c r="E74" i="5"/>
  <c r="F74" i="5"/>
  <c r="H74" i="5" s="1"/>
  <c r="H76" i="5" s="1"/>
  <c r="H77" i="5" s="1"/>
  <c r="AM177" i="7"/>
  <c r="AQ177" i="7"/>
  <c r="AM133" i="7"/>
  <c r="AQ133" i="7"/>
  <c r="AO127" i="7"/>
  <c r="AL127" i="7"/>
  <c r="AM173" i="7"/>
  <c r="AQ173" i="7"/>
  <c r="AL137" i="7"/>
  <c r="AO137" i="7"/>
  <c r="AO77" i="7"/>
  <c r="AL77" i="7"/>
  <c r="AG83" i="7"/>
  <c r="AK83" i="7" s="1"/>
  <c r="AE83" i="7"/>
  <c r="AJ83" i="7" s="1"/>
  <c r="AG92" i="7"/>
  <c r="AK92" i="7" s="1"/>
  <c r="AE92" i="7"/>
  <c r="AJ92" i="7" s="1"/>
  <c r="AG94" i="7"/>
  <c r="AK94" i="7" s="1"/>
  <c r="AE94" i="7"/>
  <c r="AJ94" i="7" s="1"/>
  <c r="AQ100" i="7"/>
  <c r="AM100" i="7"/>
  <c r="AG154" i="7"/>
  <c r="AK154" i="7" s="1"/>
  <c r="AE154" i="7"/>
  <c r="AJ154" i="7" s="1"/>
  <c r="AG156" i="7"/>
  <c r="AK156" i="7" s="1"/>
  <c r="AE156" i="7"/>
  <c r="AJ156" i="7" s="1"/>
  <c r="AM171" i="7"/>
  <c r="AQ171" i="7"/>
  <c r="AM109" i="7"/>
  <c r="AQ109" i="7"/>
  <c r="Q104" i="4"/>
  <c r="R104" i="4"/>
  <c r="T70" i="6"/>
  <c r="V70" i="6" s="1"/>
  <c r="AO157" i="7"/>
  <c r="AL157" i="7"/>
  <c r="AL35" i="7"/>
  <c r="AO35" i="7"/>
  <c r="AO130" i="7"/>
  <c r="AL130" i="7"/>
  <c r="AO87" i="7"/>
  <c r="AL87" i="7"/>
  <c r="AM108" i="7"/>
  <c r="AQ108" i="7"/>
  <c r="AO110" i="7"/>
  <c r="AL110" i="7"/>
  <c r="AQ110" i="7"/>
  <c r="AM110" i="7"/>
  <c r="AG31" i="7"/>
  <c r="AK31" i="7" s="1"/>
  <c r="AE31" i="7"/>
  <c r="AJ31" i="7" s="1"/>
  <c r="AG67" i="7"/>
  <c r="AK67" i="7" s="1"/>
  <c r="AE67" i="7"/>
  <c r="AJ67" i="7" s="1"/>
  <c r="AE34" i="7"/>
  <c r="AJ34" i="7" s="1"/>
  <c r="AG85" i="7"/>
  <c r="AK85" i="7" s="1"/>
  <c r="AG102" i="7"/>
  <c r="AK102" i="7" s="1"/>
  <c r="AE166" i="7"/>
  <c r="AJ166" i="7" s="1"/>
  <c r="AG75" i="7"/>
  <c r="AK75" i="7" s="1"/>
  <c r="AE75" i="7"/>
  <c r="AJ75" i="7" s="1"/>
  <c r="C49" i="8"/>
  <c r="AE37" i="7"/>
  <c r="AJ37" i="7" s="1"/>
  <c r="AG39" i="7"/>
  <c r="AK39" i="7" s="1"/>
  <c r="AG90" i="7"/>
  <c r="AK90" i="7" s="1"/>
  <c r="AM124" i="7"/>
  <c r="AQ124" i="7"/>
  <c r="AG162" i="7"/>
  <c r="AK162" i="7" s="1"/>
  <c r="AG8" i="7"/>
  <c r="AK8" i="7" s="1"/>
  <c r="AQ8" i="7" s="1"/>
  <c r="AG13" i="7"/>
  <c r="AK13" i="7" s="1"/>
  <c r="AQ13" i="7" s="1"/>
  <c r="AG63" i="7"/>
  <c r="AK63" i="7" s="1"/>
  <c r="AG98" i="7"/>
  <c r="AK98" i="7" s="1"/>
  <c r="AE122" i="7"/>
  <c r="AJ122" i="7" s="1"/>
  <c r="AG139" i="7"/>
  <c r="AK139" i="7" s="1"/>
  <c r="AE152" i="7"/>
  <c r="AJ152" i="7" s="1"/>
  <c r="C106" i="8"/>
  <c r="AM162" i="7" l="1"/>
  <c r="AQ162" i="7"/>
  <c r="AM75" i="7"/>
  <c r="AQ75" i="7"/>
  <c r="AL34" i="7"/>
  <c r="AO34" i="7"/>
  <c r="AL94" i="7"/>
  <c r="AO94" i="7"/>
  <c r="AO152" i="7"/>
  <c r="AL152" i="7"/>
  <c r="AO37" i="7"/>
  <c r="AL37" i="7"/>
  <c r="AO67" i="7"/>
  <c r="AL67" i="7"/>
  <c r="AM154" i="7"/>
  <c r="AQ154" i="7"/>
  <c r="AM83" i="7"/>
  <c r="AS83" i="7"/>
  <c r="AQ83" i="7"/>
  <c r="AL65" i="7"/>
  <c r="AO65" i="7"/>
  <c r="AM139" i="7"/>
  <c r="AQ139" i="7"/>
  <c r="AS102" i="7"/>
  <c r="AM102" i="7"/>
  <c r="AQ102" i="7"/>
  <c r="AL156" i="7"/>
  <c r="AO156" i="7"/>
  <c r="AO92" i="7"/>
  <c r="AL92" i="7"/>
  <c r="AO89" i="7"/>
  <c r="AL89" i="7"/>
  <c r="AQ65" i="7"/>
  <c r="AM65" i="7"/>
  <c r="AO122" i="7"/>
  <c r="AL122" i="7"/>
  <c r="AQ90" i="7"/>
  <c r="AM90" i="7"/>
  <c r="AL75" i="7"/>
  <c r="AO75" i="7"/>
  <c r="AQ85" i="7"/>
  <c r="AM85" i="7"/>
  <c r="AO31" i="7"/>
  <c r="AR31" i="7"/>
  <c r="AL31" i="7"/>
  <c r="AM156" i="7"/>
  <c r="AQ156" i="7"/>
  <c r="AM92" i="7"/>
  <c r="AQ92" i="7"/>
  <c r="AM89" i="7"/>
  <c r="AQ89" i="7"/>
  <c r="AM98" i="7"/>
  <c r="AQ98" i="7"/>
  <c r="AQ39" i="7"/>
  <c r="AM39" i="7"/>
  <c r="AQ31" i="7"/>
  <c r="AM31" i="7"/>
  <c r="AS31" i="7"/>
  <c r="AO154" i="7"/>
  <c r="AL154" i="7"/>
  <c r="AR83" i="7"/>
  <c r="AO83" i="7"/>
  <c r="AL83" i="7"/>
  <c r="D112" i="4"/>
  <c r="E112" i="4"/>
  <c r="AM63" i="7"/>
  <c r="AQ63" i="7"/>
  <c r="AO166" i="7"/>
  <c r="AL166" i="7"/>
  <c r="AQ94" i="7"/>
  <c r="AM94" i="7"/>
  <c r="B99" i="1"/>
  <c r="B98" i="1"/>
  <c r="B97" i="1"/>
  <c r="E110" i="4"/>
  <c r="D110" i="4"/>
  <c r="AM67" i="7"/>
  <c r="AQ67" i="7"/>
  <c r="AM107" i="7"/>
  <c r="AS107" i="7"/>
  <c r="AQ107" i="7"/>
  <c r="D111" i="4"/>
  <c r="E111" i="4"/>
  <c r="C114" i="8"/>
  <c r="C113" i="8"/>
  <c r="C111" i="8"/>
  <c r="C112" i="8"/>
  <c r="E127" i="4" l="1"/>
  <c r="H111" i="4"/>
  <c r="F111" i="4"/>
  <c r="G111" i="4" s="1"/>
  <c r="E126" i="4"/>
  <c r="H110" i="4"/>
  <c r="F110" i="4"/>
  <c r="G110" i="4"/>
  <c r="C97" i="1"/>
  <c r="D97" i="1"/>
  <c r="C98" i="1"/>
  <c r="D98" i="1"/>
  <c r="F112" i="4"/>
  <c r="G112" i="4"/>
  <c r="H112" i="4"/>
  <c r="E128" i="4"/>
  <c r="C99" i="1"/>
  <c r="D99" i="1" s="1"/>
  <c r="D112" i="8"/>
  <c r="E112" i="8" s="1"/>
  <c r="D111" i="8"/>
  <c r="E111" i="8" s="1"/>
  <c r="D113" i="8"/>
  <c r="E113" i="8" s="1"/>
  <c r="D114" i="8"/>
  <c r="E114" i="8" s="1"/>
  <c r="D121" i="1" l="1"/>
  <c r="E99" i="1"/>
  <c r="F99" i="1"/>
  <c r="E98" i="1"/>
  <c r="F98" i="1" s="1"/>
  <c r="D120" i="1"/>
  <c r="D119" i="1"/>
  <c r="E97" i="1"/>
  <c r="F97" i="1" s="1"/>
  <c r="F127" i="4"/>
  <c r="G127" i="4"/>
  <c r="F128" i="4"/>
  <c r="G128" i="4" s="1"/>
  <c r="F126" i="4"/>
  <c r="G126" i="4" s="1"/>
  <c r="F113" i="8"/>
  <c r="G113" i="8"/>
  <c r="H113" i="8" s="1"/>
  <c r="E130" i="8" s="1"/>
  <c r="F111" i="8"/>
  <c r="G111" i="8"/>
  <c r="H111" i="8" s="1"/>
  <c r="E128" i="8" s="1"/>
  <c r="F114" i="8"/>
  <c r="G114" i="8"/>
  <c r="H114" i="8" s="1"/>
  <c r="E131" i="8" s="1"/>
  <c r="F112" i="8"/>
  <c r="G112" i="8"/>
  <c r="H112" i="8" s="1"/>
  <c r="E129" i="8" s="1"/>
  <c r="E119" i="1" l="1"/>
  <c r="F119" i="1"/>
  <c r="E120" i="1"/>
  <c r="F120" i="1"/>
  <c r="E121" i="1"/>
  <c r="F121" i="1"/>
  <c r="C138" i="8"/>
  <c r="C145" i="8" s="1"/>
  <c r="F130" i="8"/>
  <c r="G130" i="8" s="1"/>
  <c r="F131" i="8"/>
  <c r="G131" i="8" s="1"/>
  <c r="F129" i="8"/>
  <c r="G129" i="8" s="1"/>
  <c r="F128" i="8"/>
  <c r="G128" i="8" s="1"/>
  <c r="C139" i="8"/>
  <c r="C146" i="8" s="1"/>
  <c r="C137" i="8"/>
  <c r="C136" i="8"/>
  <c r="C144" i="8" l="1"/>
  <c r="C143" i="8"/>
  <c r="C147" i="8" s="1"/>
  <c r="D136" i="8"/>
  <c r="E136" i="8"/>
  <c r="E139" i="8"/>
  <c r="E146" i="8" s="1"/>
  <c r="D139" i="8"/>
  <c r="D146" i="8" s="1"/>
  <c r="F146" i="8" s="1"/>
  <c r="E138" i="8"/>
  <c r="E145" i="8" s="1"/>
  <c r="D138" i="8"/>
  <c r="D145" i="8" s="1"/>
  <c r="D137" i="8"/>
  <c r="D143" i="8" s="1"/>
  <c r="E137" i="8"/>
  <c r="D144" i="8" l="1"/>
  <c r="D147" i="8"/>
  <c r="E144" i="8"/>
  <c r="E143" i="8"/>
  <c r="F143" i="8" s="1"/>
  <c r="F139" i="8"/>
  <c r="F145" i="8"/>
  <c r="F138" i="8"/>
  <c r="F136" i="8"/>
  <c r="F137" i="8"/>
  <c r="F144" i="8" l="1"/>
  <c r="E147" i="8"/>
  <c r="F147" i="8" s="1"/>
</calcChain>
</file>

<file path=xl/comments1.xml><?xml version="1.0" encoding="utf-8"?>
<comments xmlns="http://schemas.openxmlformats.org/spreadsheetml/2006/main">
  <authors>
    <author>Urbankon</author>
  </authors>
  <commentList>
    <comment ref="F8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9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Центар со надрегионално ниво </t>
        </r>
        <r>
          <rPr>
            <sz val="9"/>
            <color indexed="81"/>
            <rFont val="Tahoma"/>
            <family val="2"/>
          </rPr>
          <t>Битола, Штип и Тетово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 xml:space="preserve">
Центар со меѓународно влијание - Скопје</t>
        </r>
      </text>
    </comment>
    <comment ref="F22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23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Центар со надрегионално ниво </t>
        </r>
        <r>
          <rPr>
            <sz val="9"/>
            <color indexed="81"/>
            <rFont val="Tahoma"/>
            <family val="2"/>
          </rPr>
          <t>Битола, Штип и Тетово</t>
        </r>
      </text>
    </comment>
    <comment ref="F27" authorId="0" shapeId="0">
      <text>
        <r>
          <rPr>
            <sz val="9"/>
            <color indexed="81"/>
            <rFont val="Tahoma"/>
            <family val="2"/>
          </rPr>
          <t xml:space="preserve">
Центар со меѓународно влијание - Скопје</t>
        </r>
      </text>
    </comment>
    <comment ref="F39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40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 xml:space="preserve">Центар со надрегионално ниво </t>
        </r>
        <r>
          <rPr>
            <sz val="9"/>
            <color indexed="81"/>
            <rFont val="Tahoma"/>
            <family val="2"/>
          </rPr>
          <t>Битола, Штип и Тетово</t>
        </r>
      </text>
    </comment>
    <comment ref="F44" authorId="0" shapeId="0">
      <text>
        <r>
          <rPr>
            <sz val="9"/>
            <color indexed="81"/>
            <rFont val="Tahoma"/>
            <family val="2"/>
          </rPr>
          <t xml:space="preserve">
Центар со меѓународно влијание - Скопје</t>
        </r>
      </text>
    </comment>
    <comment ref="F52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53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 xml:space="preserve">Центар со надрегионално ниво </t>
        </r>
        <r>
          <rPr>
            <sz val="9"/>
            <color indexed="81"/>
            <rFont val="Tahoma"/>
            <family val="2"/>
          </rPr>
          <t>Битола, Штип и Тетово</t>
        </r>
      </text>
    </comment>
    <comment ref="F57" authorId="0" shapeId="0">
      <text>
        <r>
          <rPr>
            <sz val="9"/>
            <color indexed="81"/>
            <rFont val="Tahoma"/>
            <family val="2"/>
          </rPr>
          <t xml:space="preserve">
Центар со меѓународно влијание - Скопје</t>
        </r>
      </text>
    </comment>
  </commentList>
</comments>
</file>

<file path=xl/comments2.xml><?xml version="1.0" encoding="utf-8"?>
<comments xmlns="http://schemas.openxmlformats.org/spreadsheetml/2006/main">
  <authors>
    <author>Zaklina</author>
    <author>Urbankon</author>
  </authors>
  <commentList>
    <comment ref="F6" authorId="0" shapeId="0">
      <text>
        <r>
          <rPr>
            <sz val="9"/>
            <color indexed="81"/>
            <rFont val="Tahoma"/>
            <family val="2"/>
          </rPr>
          <t xml:space="preserve">
а. Терени со изразит рељеф
b. Трусни подрачја со интензитет поголем од VIII степен по MCS
c. Поголеми клизишта и нестабилни терни
d. Терени со високониво на подземни води, мочурливи терени, терени изложени на поплави, водотеци, изразита развиеност на брегот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a. Строг природен резенват/подрачје на дивина
b.национален парк
c. парк на природата</t>
        </r>
      </text>
    </comment>
    <comment ref="I6" authorId="0" shapeId="0">
      <text>
        <r>
          <rPr>
            <sz val="9"/>
            <color indexed="81"/>
            <rFont val="Tahoma"/>
            <family val="2"/>
          </rPr>
          <t xml:space="preserve">
d. Парк на природата
e. Заштитен предел
f. Повеќенаменско подрачје
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 xml:space="preserve">
g. заштита и санација на езерата, водотеците, тлото, флората и фауната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 xml:space="preserve">b. заштита од бука
c. заштита од загадување на воздухот
</t>
        </r>
      </text>
    </comment>
    <comment ref="M6" authorId="0" shapeId="0">
      <text>
        <r>
          <rPr>
            <sz val="9"/>
            <color indexed="81"/>
            <rFont val="Tahoma"/>
            <family val="2"/>
          </rPr>
          <t xml:space="preserve">
a. Справување со климатски промени</t>
        </r>
      </text>
    </comment>
    <comment ref="N6" authorId="0" shapeId="0">
      <text>
        <r>
          <rPr>
            <sz val="9"/>
            <color indexed="81"/>
            <rFont val="Tahoma"/>
            <family val="2"/>
          </rPr>
          <t xml:space="preserve">
b.справување со отпад</t>
        </r>
      </text>
    </comment>
    <comment ref="P6" authorId="0" shapeId="0">
      <text>
        <r>
          <rPr>
            <sz val="9"/>
            <color indexed="81"/>
            <rFont val="Tahoma"/>
            <family val="2"/>
          </rPr>
          <t xml:space="preserve">а. Културно наследство од особено значење -1 степен
b. Резервирана археолошка зона -1 степен
</t>
        </r>
      </text>
    </comment>
    <comment ref="Q6" authorId="0" shapeId="0">
      <text>
        <r>
          <rPr>
            <sz val="9"/>
            <color indexed="81"/>
            <rFont val="Tahoma"/>
            <family val="2"/>
          </rPr>
          <t xml:space="preserve">c.значајно културно наследство-2 степен
d. Добра под привремена заштита - 2 степен
</t>
        </r>
      </text>
    </comment>
    <comment ref="R6" authorId="0" shapeId="0">
      <text>
        <r>
          <rPr>
            <sz val="9"/>
            <color indexed="81"/>
            <rFont val="Tahoma"/>
            <family val="2"/>
          </rPr>
          <t xml:space="preserve">b.значајно културно наследство-2 степен
e. Конткни зони на заштитено добро -3 степен
f.културно наследство во опасност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Zaklina:</t>
        </r>
        <r>
          <rPr>
            <sz val="9"/>
            <color indexed="81"/>
            <rFont val="Tahoma"/>
            <family val="2"/>
          </rPr>
          <t xml:space="preserve">
a. планирана железничка инфраструктура
b. сообраќајници од регионално значење
c. регионални хидросистеми, мелиорации и слично
d. пристаништа, аеродроми,регионални одводни системи 
e. регионални енергетски системи
</t>
        </r>
      </text>
    </comment>
    <comment ref="V6" authorId="0" shapeId="0">
      <text>
        <r>
          <rPr>
            <b/>
            <sz val="9"/>
            <color indexed="81"/>
            <rFont val="Tahoma"/>
            <family val="2"/>
          </rPr>
          <t>Zaklina:</t>
        </r>
        <r>
          <rPr>
            <sz val="9"/>
            <color indexed="81"/>
            <rFont val="Tahoma"/>
            <family val="2"/>
          </rPr>
          <t xml:space="preserve">
a. спречување на бариери за лица со инвалидност
b. влијание од работни зони
c. влијание од големи инфраструктурни системи
d. влијание од миграциските движења на населението
</t>
        </r>
      </text>
    </comment>
    <comment ref="Y6" authorId="1" shapeId="0">
      <text>
        <r>
          <rPr>
            <sz val="9"/>
            <color indexed="81"/>
            <rFont val="Tahoma"/>
            <family val="2"/>
          </rPr>
          <t>а.  наменети за воени или полициски активности</t>
        </r>
      </text>
    </comment>
    <comment ref="B7" authorId="1" shapeId="0">
      <text>
        <r>
          <rPr>
            <b/>
            <sz val="9"/>
            <color indexed="81"/>
            <rFont val="Tahoma"/>
            <family val="2"/>
          </rPr>
          <t>Urbankon:</t>
        </r>
        <r>
          <rPr>
            <sz val="9"/>
            <color indexed="81"/>
            <rFont val="Tahoma"/>
            <family val="2"/>
          </rPr>
          <t xml:space="preserve">
Центар со меѓународно влијание - Скопје</t>
        </r>
      </text>
    </comment>
    <comment ref="B8" authorId="1" shapeId="0">
      <text>
        <r>
          <rPr>
            <b/>
            <sz val="9"/>
            <color indexed="81"/>
            <rFont val="Tahoma"/>
            <family val="2"/>
          </rPr>
          <t>Urbankon:</t>
        </r>
        <r>
          <rPr>
            <sz val="9"/>
            <color indexed="81"/>
            <rFont val="Tahoma"/>
            <family val="2"/>
          </rPr>
          <t xml:space="preserve">
центар со надрегионално ниво Битола, Штип и Тетово</t>
        </r>
      </text>
    </comment>
    <comment ref="B9" authorId="1" shapeId="0">
      <text>
        <r>
          <rPr>
            <b/>
            <sz val="9"/>
            <color indexed="81"/>
            <rFont val="Tahoma"/>
            <family val="2"/>
          </rPr>
          <t>Urbankon:</t>
        </r>
        <r>
          <rPr>
            <sz val="9"/>
            <color indexed="81"/>
            <rFont val="Tahoma"/>
            <family val="2"/>
          </rPr>
          <t xml:space="preserve">
центар на средно регионално ниво Куманово, Прилеп, Велес, Охрид, Струмица, Гостивар, Кавадарци, Кичево и Кочани
  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</rPr>
          <t>Urbankon:</t>
        </r>
        <r>
          <rPr>
            <sz val="9"/>
            <color indexed="81"/>
            <rFont val="Tahoma"/>
            <family val="2"/>
          </rPr>
          <t xml:space="preserve">
центри на урбани населби: 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B14" authorId="1" shapeId="0">
      <text>
        <r>
          <rPr>
            <b/>
            <sz val="9"/>
            <color indexed="81"/>
            <rFont val="Tahoma"/>
            <family val="2"/>
          </rPr>
          <t>Urbankon:</t>
        </r>
        <r>
          <rPr>
            <sz val="9"/>
            <color indexed="81"/>
            <rFont val="Tahoma"/>
            <family val="2"/>
          </rPr>
          <t xml:space="preserve">
центри на урбани населби: 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</rPr>
          <t>Urbankon:</t>
        </r>
        <r>
          <rPr>
            <sz val="9"/>
            <color indexed="81"/>
            <rFont val="Tahoma"/>
            <family val="2"/>
          </rPr>
          <t xml:space="preserve">
центар на средно регионално ниво Куманово, Прилеп, Велес, Охрид, Струмица, Гостивар, Кавадарци, Кичево и Кочани
  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</rPr>
          <t>Urbankon:</t>
        </r>
        <r>
          <rPr>
            <sz val="9"/>
            <color indexed="81"/>
            <rFont val="Tahoma"/>
            <family val="2"/>
          </rPr>
          <t xml:space="preserve">
центар со надрегионално ниво Битола, Штип и Тетово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</rPr>
          <t>Urbankon:</t>
        </r>
        <r>
          <rPr>
            <sz val="9"/>
            <color indexed="81"/>
            <rFont val="Tahoma"/>
            <family val="2"/>
          </rPr>
          <t xml:space="preserve">
Центар со меѓународно влијание - Скопје</t>
        </r>
      </text>
    </comment>
  </commentList>
</comments>
</file>

<file path=xl/comments3.xml><?xml version="1.0" encoding="utf-8"?>
<comments xmlns="http://schemas.openxmlformats.org/spreadsheetml/2006/main">
  <authors>
    <author>Urbankon</author>
  </authors>
  <commentList>
    <comment ref="F8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9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Центар со надрегионално ниво </t>
        </r>
        <r>
          <rPr>
            <sz val="9"/>
            <color indexed="81"/>
            <rFont val="Tahoma"/>
            <family val="2"/>
          </rPr>
          <t>Битола, Штип и Тетово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 xml:space="preserve">
Центар со меѓународно влијание - Скопје</t>
        </r>
      </text>
    </comment>
    <comment ref="F22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23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Центар со надрегионално ниво </t>
        </r>
        <r>
          <rPr>
            <sz val="9"/>
            <color indexed="81"/>
            <rFont val="Tahoma"/>
            <family val="2"/>
          </rPr>
          <t>Битола, Штип и Тетово</t>
        </r>
      </text>
    </comment>
    <comment ref="F27" authorId="0" shapeId="0">
      <text>
        <r>
          <rPr>
            <sz val="9"/>
            <color indexed="81"/>
            <rFont val="Tahoma"/>
            <family val="2"/>
          </rPr>
          <t xml:space="preserve">
Центар со меѓународно влијание - Скопје</t>
        </r>
      </text>
    </comment>
    <comment ref="F39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40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 xml:space="preserve">Центар со надрегионално ниво </t>
        </r>
        <r>
          <rPr>
            <sz val="9"/>
            <color indexed="81"/>
            <rFont val="Tahoma"/>
            <family val="2"/>
          </rPr>
          <t>Битола, Штип и Тетово</t>
        </r>
      </text>
    </comment>
    <comment ref="F44" authorId="0" shapeId="0">
      <text>
        <r>
          <rPr>
            <sz val="9"/>
            <color indexed="81"/>
            <rFont val="Tahoma"/>
            <family val="2"/>
          </rPr>
          <t xml:space="preserve">
Центар со меѓународно влијание - Скопје</t>
        </r>
      </text>
    </comment>
    <comment ref="F52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53" authorId="0" shapeId="0">
      <text>
        <r>
          <rPr>
            <b/>
            <sz val="10"/>
            <color rgb="FF000000"/>
            <rFont val="Arial"/>
            <family val="2"/>
          </rPr>
          <t xml:space="preserve">Центри на урбани населби: </t>
        </r>
        <r>
          <rPr>
            <sz val="10"/>
            <color rgb="FF000000"/>
            <rFont val="Arial"/>
            <family val="2"/>
          </rPr>
          <t>Струга, Гевгелија,Радовиш, Дебар, С.Николе, Неготино, Делчево, Кр.Паланка, Виница, Пробиштип, Ресен, Берово, Кратово, Крушево, Валандово и Пехчево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 xml:space="preserve">Центар на средно регионално ниво </t>
        </r>
        <r>
          <rPr>
            <sz val="9"/>
            <color indexed="81"/>
            <rFont val="Tahoma"/>
            <family val="2"/>
          </rPr>
          <t xml:space="preserve">Куманово, Прилеп, Велес, Охрид, Струмица, Гостивар, Кавадарци, Кичево и Кочани
  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 xml:space="preserve">Центар со надрегионално ниво </t>
        </r>
        <r>
          <rPr>
            <sz val="9"/>
            <color indexed="81"/>
            <rFont val="Tahoma"/>
            <family val="2"/>
          </rPr>
          <t>Битола, Штип и Тетово</t>
        </r>
      </text>
    </comment>
    <comment ref="F57" authorId="0" shapeId="0">
      <text>
        <r>
          <rPr>
            <sz val="9"/>
            <color indexed="81"/>
            <rFont val="Tahoma"/>
            <family val="2"/>
          </rPr>
          <t xml:space="preserve">
Центар со меѓународно влијание - Скопје</t>
        </r>
      </text>
    </comment>
  </commentList>
</comments>
</file>

<file path=xl/sharedStrings.xml><?xml version="1.0" encoding="utf-8"?>
<sst xmlns="http://schemas.openxmlformats.org/spreadsheetml/2006/main" count="1257" uniqueCount="388">
  <si>
    <t>СТВАРНА ПОВРШИНА (ХА)</t>
  </si>
  <si>
    <t>ДО 1</t>
  </si>
  <si>
    <t>1 ДО 2</t>
  </si>
  <si>
    <t>2 ДО 5</t>
  </si>
  <si>
    <t>5 ДО 10</t>
  </si>
  <si>
    <t>10 ДО 20</t>
  </si>
  <si>
    <t>20 ДО 40</t>
  </si>
  <si>
    <t>40 ДО 60</t>
  </si>
  <si>
    <t>60 ДО 100</t>
  </si>
  <si>
    <t>НЕМА</t>
  </si>
  <si>
    <t>РЕОНСКО</t>
  </si>
  <si>
    <t>ГРАДСКО (ОПШТИНСКО)</t>
  </si>
  <si>
    <t>РЕГИОНАЛНО</t>
  </si>
  <si>
    <t>ДРЖАВНО</t>
  </si>
  <si>
    <t>ПОСЕБНО ЗНАЧЕЊЕ</t>
  </si>
  <si>
    <t>КОЕФИЦИЕНТ НА КОРЕКЦИЈА (КК)</t>
  </si>
  <si>
    <t>ВНЕСИ КОЕФИЦИЕНТ:</t>
  </si>
  <si>
    <t>ПОДРАЧЈЕ ВО КОЕШТО ИМА ВЛИЈАНИЕ</t>
  </si>
  <si>
    <t>КОЕФИЦИЕНТ НА ВЛИАНИЕ (КВ)</t>
  </si>
  <si>
    <t>ВИД НА ЦЕНТАР</t>
  </si>
  <si>
    <t>КОЕФИЦИЕНТ</t>
  </si>
  <si>
    <t>ГРАДСКИ</t>
  </si>
  <si>
    <t>СЕКУНДАРЕН</t>
  </si>
  <si>
    <t>ПОВРШИНА НА ОПФАТ:</t>
  </si>
  <si>
    <t>ВИД НА ИЗГРАДЕНОСТ</t>
  </si>
  <si>
    <t>ФАКТОР НА ИЗГРАДЕНОСТ</t>
  </si>
  <si>
    <t>ВНЕСИ ФАКТОР:</t>
  </si>
  <si>
    <t>ТРУСНИ ПОДРАЧЈА, КЛИЗИШТА, ТЕРЕНИ ВО ПАД ПОГОЛЕМ ОД 22,5 СТЕПЕНИ, МОЧУРЛИВИ И ТЕРЕНИ СО ВИСОКИ ПОДЗЕМНИ ВОДИ, ИЗРАЗЕНА РАЗГРАНЕТОСТ НА КРАЈБРЕЖЈЕТО, ДЕВАСТИРАНИ И ДЕГРАДИРАНИ ТЕРЕНИ, СЕ ЗЕМА ИЗМЕРЕНАТА ПОВРШИНА НА ПРИРОДНОТО ОГРАНИЧУВАЊЕ ВО РАМКИТЕ НА ОПФАТОТ</t>
  </si>
  <si>
    <t>ФО1:</t>
  </si>
  <si>
    <t>ПРИРОДНИ ФАКТОРИ (ФО1):</t>
  </si>
  <si>
    <t>ТЕХНИЧКИ ФАКТОРИ (ФО2):</t>
  </si>
  <si>
    <t>ФО2:</t>
  </si>
  <si>
    <t>КУЛТУРНО-ИСТОРИСКИ ФАКТОРИ (ФО3):</t>
  </si>
  <si>
    <t>КАТЕГОРИЈА</t>
  </si>
  <si>
    <t>ВНЕСИ ПОВРШИНА НА СПОМЕНИЧЕН КОМПЛЕКС:</t>
  </si>
  <si>
    <t>ФО3:</t>
  </si>
  <si>
    <t>ВИД НА ПЛАН</t>
  </si>
  <si>
    <t>ВРАБОТЕН</t>
  </si>
  <si>
    <t>КП:</t>
  </si>
  <si>
    <t>ВП:</t>
  </si>
  <si>
    <t>ЦП:</t>
  </si>
  <si>
    <t>ФИ:</t>
  </si>
  <si>
    <t>ПК=КП+ВП+ЦП+ФИ+ФО1+ФО2+ФО3:</t>
  </si>
  <si>
    <t>ЗГОЛЕМУВАЊЕ ЗА РЕШЕНИЈА ЗА ИНФРАСТРУКТУРА (15%)</t>
  </si>
  <si>
    <t>ПРЕСМЕТКА НА ЦЕНА ЗА:</t>
  </si>
  <si>
    <t>(НАЗИВ НА УРБАНИСТИЧКИОТ ПЛАН)</t>
  </si>
  <si>
    <t>КОЕФИЦИЕНТ НА РАБОТА:</t>
  </si>
  <si>
    <t>(ФИКСНО)</t>
  </si>
  <si>
    <t>ХА</t>
  </si>
  <si>
    <t>НОРМА-ЧАС ЗА 1 ХЕКТАР (КАЛКУЛАТИВНА ПОВРШИНА)-ФИКСНО:</t>
  </si>
  <si>
    <t>КАЛКУЛАТИВНА ПОВРШИНА (ПК)-АВТОМАТСКА ПРЕСМЕТКА:</t>
  </si>
  <si>
    <t>АВТОМАТСКА ПРЕСМЕТКА</t>
  </si>
  <si>
    <t>КОРЕГИРАНА ПОВРШИНА НА ОПФАТ (КП):</t>
  </si>
  <si>
    <t>ВАЖНОСТ НА ПРОСТОРОТ ВО ОДНОС НА ГРАДОТ ИЛИ НАСЕЛБАТА (ВП):</t>
  </si>
  <si>
    <t>ЦЕНТРИ ВО РАМКИТЕ НА ПЛАНСКИОТ ОПФАТ (ЦП):</t>
  </si>
  <si>
    <t>ФАКТОР НА ИЗГРАДЕНОСТ (ФИ):</t>
  </si>
  <si>
    <t>ФАКТОРИ НА ОГРАНИЧУВАЊЕ И ОБВРСКИ:</t>
  </si>
  <si>
    <t>ВНЕСИ ПОВРШИНА</t>
  </si>
  <si>
    <t>3,50 - 2,80</t>
  </si>
  <si>
    <t>2,80 - 2,20</t>
  </si>
  <si>
    <t>2,20 - 1,60</t>
  </si>
  <si>
    <t>1,60 - 1,50</t>
  </si>
  <si>
    <t>1,50 - 1,40</t>
  </si>
  <si>
    <t>1,40 - 1,20</t>
  </si>
  <si>
    <t>1,20 - 1,00</t>
  </si>
  <si>
    <t>НАД 100</t>
  </si>
  <si>
    <t>СТВАРНА ПОВРШИНА:</t>
  </si>
  <si>
    <t>АВТОМАТСКИ СЕ ПРЕЗЕМА</t>
  </si>
  <si>
    <t>НИСКА ГРАДБА НА ПАРЦЕЛИ ОД 120 М2 ДО 1000 М2; К: 0,84 - 2,6</t>
  </si>
  <si>
    <t>НИСКА ГРАДБА - ПАРЦЕЛИ ОД 1000 М2 ДО 3000 М2; К: 0,06 - 0,84</t>
  </si>
  <si>
    <t>ВИСОКА ГРАДБА - КАЛКАНСКИ ПОВРЗАНИ НА ПАРЦЕЛИ ОД 200 М2 ДО 500 М2; К: 2,0 - 7,0</t>
  </si>
  <si>
    <t>ВИСОКА ГРАДБА - СЛОБОДНОСТОЕЧКИ ЗГРАДИ НА ПАРЦЕЛИ ОД 2000 М2 ДО 10000 М2; К: 1,2 - 7,0</t>
  </si>
  <si>
    <t>ПОСТОЕЧКА ИНФРАСТРУКТУРА-ПАТИШТА, МОСТОВИ, ЕЛЕКТРОВОДИ, ЖЕЛЕЗНИЦИ, КРУПНИ ИНСТАЛАЦИИ; ГРАДБИ ОД ПОСТОЕЧКА ИЗГРАДЕНОСТ; СЕ ЗЕМА ПОВРШИНАТА СО ТЕХНИЧКО ОГРАНИЧУВАЊЕ ВО РАМКИТЕ НА ОПФАТОТ</t>
  </si>
  <si>
    <t>СЕ ЗЕМА ПОВРШИНАТА НА СПОМЕНИЧНИОТ КОМПЛЕКС ЗГОЛЕМЕНА ЗА КОЕФИЦИЕНТОТ НА ОДРЕДЕНАТА КАТЕГОРИЈА (СПОРЕД ЗАКОН ЗА КУЛТУРНО НАСЛЕДСТВО)</t>
  </si>
  <si>
    <t>РЕЖИМ НА ЗАШТИТА ОД 1. СТЕПЕН - КУЛТУРНО НАСЛЕДСТВО ОД ОСОБЕНО ЗНАЧЕЊЕ</t>
  </si>
  <si>
    <t>РЕЖИМ НА ЗАШТИТА ОД 2. СТЕПЕН - КУЛТУРНО НАСЛЕДСТВО ОД ОСОБЕНО ЗНАЧЕЊЕ</t>
  </si>
  <si>
    <t>РЕЖИМ НА ЗАШТИТА ОД 3. СТЕПЕН - КОНТАКТНА ЗОНА НА ЗАШТИТЕНО ДОБРО</t>
  </si>
  <si>
    <t>РЕЖИМ НА ЗАШТИТА ОД 4. СТЕПЕН - КУЛТУРНО НАСЛЕДСТВО ВО ОПАСНОСТ</t>
  </si>
  <si>
    <t>ДУП, УПС, УПВНМ, УППГДЗ СО ДЕТАЛНА РЕГУЛАЦИЈА</t>
  </si>
  <si>
    <t>УПС, УПВНМ, УППГДЗ СО ГЕНЕРАЛНА РЕГУЛАЦИЈА</t>
  </si>
  <si>
    <t>УПС СО ОПШТИ УСЛОВИ ЗА ГРАДБА, УРБАНИСТИЧКИ ПРОЕКТ</t>
  </si>
  <si>
    <t>ВСС - ПЛАНЕР СО ОВЛАСТУВАЊЕ</t>
  </si>
  <si>
    <t>ВСС - БЕЗ ОВЛАСТУВАЊЕ</t>
  </si>
  <si>
    <t>ДР. СТРУЧНИ СОРАБОТНИЦИ</t>
  </si>
  <si>
    <t>НАДОМЕСТ ЗА НОРМА-ЧАС:</t>
  </si>
  <si>
    <t>НАДОМЕСТ (ЕУР)</t>
  </si>
  <si>
    <t>ВКУПНА НЕТО ЦЕНА НА ПЛАН</t>
  </si>
  <si>
    <t>ВКУПНА ЦЕНА НА ПЛАН (БЕЗ ДДВ)</t>
  </si>
  <si>
    <t>ДДВ (18%)</t>
  </si>
  <si>
    <t>БРУТО ЦЕНА НА ПЛАН (СО ДДВ)</t>
  </si>
  <si>
    <t>НЕТО ЦЕНА ЗА ХЕКТАР КАЛКУЛАТИВНА ПОВРШИНА (ЕУР)</t>
  </si>
  <si>
    <t>НЕТО ЦЕНА ЗА ХЕКТАР КАЛКУЛАТИВНА ПОВРШИНА СО ВКЛУЧЕН КОЕФИЦИЕНТ НА РАБОТА (ЕУР)</t>
  </si>
  <si>
    <t>*КОЕФИЦИЕНТОТ СЕ ДОБИВА ПО ПАТ НА ИНТЕРПОЛАЦИЈА ПОМЕЃУ ГРАНИЧНИТЕ ВРЕДНОСТИ</t>
  </si>
  <si>
    <t xml:space="preserve">ДО 1 ХА: 20% </t>
  </si>
  <si>
    <t xml:space="preserve">1 - 2 ХА: 15% </t>
  </si>
  <si>
    <t xml:space="preserve">2 - 3  ХА: 12% </t>
  </si>
  <si>
    <t xml:space="preserve">3 - 4 ХА: 11% </t>
  </si>
  <si>
    <t xml:space="preserve">4 - 5 ХА: 10% </t>
  </si>
  <si>
    <t xml:space="preserve">5 - 6 ХА: 9% </t>
  </si>
  <si>
    <t xml:space="preserve">6 - 10 ХА: 8% </t>
  </si>
  <si>
    <t xml:space="preserve">10 - 20 ХА: 7,5 % </t>
  </si>
  <si>
    <t xml:space="preserve">20 - 70 ХА: 7,4% </t>
  </si>
  <si>
    <t xml:space="preserve">70 - 80 ХА: 7,3% </t>
  </si>
  <si>
    <t xml:space="preserve">80 - 90 ХА: 7,2% </t>
  </si>
  <si>
    <t xml:space="preserve">НАД 90 ХА: 7,1% </t>
  </si>
  <si>
    <t>ПРОЦЕНТ ОД ЦЕНАТА НА ПЛАНОТ ВО ОДНОС НА СТВАРНАТА ПОВРШИНА НА ПЛАНСКИОТ ОПФАТ</t>
  </si>
  <si>
    <t>ВНЕСИ ПРОЦЕНТ:</t>
  </si>
  <si>
    <t>ЦЕНА НА РЕВИЗИЈА, ОДНОСНО ПЛАНСКА/ПРОЕКТНА ПРОГРАМА (АВТОМАТСКА ПРЕСМЕТКА)</t>
  </si>
  <si>
    <t>ВКУПНА ЦЕНА НА ИЗРАБОТКА НА ПЛАН (ЕУР) - АВТОМАТСКА ПРЕСМЕТКА</t>
  </si>
  <si>
    <t>ЦЕНА НА ИЗРАБОТКА НА ПЛАНСКА/ПРОЕКТНА ПРОГРАМА, ОДНОСНО СТРУЧНА РЕВИЗИЈА (ЕУР)</t>
  </si>
  <si>
    <t>ВКУПНА НЕТО ЦЕНА ЗА ХЕКТАР КАЛКУЛАТИВНА ПОВРШИНА СО ВКЛУЧЕНО ЗГОЛЕМУВАЊЕ ЗА РЕШЕНИЈА ЗА ИНФРАСТРУКТУРА-ТА (15%)</t>
  </si>
  <si>
    <t>НЕТО ЦЕНА                   (БЕЗ ДДВ)</t>
  </si>
  <si>
    <t>БРУТО ЦЕНА                   (СО ДДВ)</t>
  </si>
  <si>
    <t>плата</t>
  </si>
  <si>
    <t>РЕПУБЛИЧКИ ЦЕНТАР</t>
  </si>
  <si>
    <t>ЦЕНТАР НА МАКРОРЕГИОН</t>
  </si>
  <si>
    <t>ЦЕНТАР НА МЕЗОРЕГИОН</t>
  </si>
  <si>
    <t>ЦЕНТАР НА МИКРОРЕГИОН</t>
  </si>
  <si>
    <t>ЛОКАЛЕН ЦЕНТАР</t>
  </si>
  <si>
    <t>ВНЕСИ ПОВРШИНА:</t>
  </si>
  <si>
    <t>НАСЕЛЕНО МЕСТО</t>
  </si>
  <si>
    <t xml:space="preserve">ДО 1 ХА </t>
  </si>
  <si>
    <t>19% - 10.5%</t>
  </si>
  <si>
    <t>10.4% - 9.5%</t>
  </si>
  <si>
    <t>9.4% - 7.5%</t>
  </si>
  <si>
    <t>11 ха- 20 ха</t>
  </si>
  <si>
    <t xml:space="preserve">1 ха - 10  ха </t>
  </si>
  <si>
    <t>21 ха - 40 ха</t>
  </si>
  <si>
    <t xml:space="preserve">41 ха-100 ха </t>
  </si>
  <si>
    <t>над 100 ха</t>
  </si>
  <si>
    <t>ФАКТОР</t>
  </si>
  <si>
    <t>5,00</t>
  </si>
  <si>
    <t>НИСКА ГРАДБА - ПАРЦЕЛИ ОД 1000 м² ДО 3000 м² ; К: 0,06 - 0,84</t>
  </si>
  <si>
    <t>НИСКА ГРАДБА НА ПАРЦЕЛИ ОД 120м² ДО 1000 м² ; К: 0,84 - 2,6</t>
  </si>
  <si>
    <t>ФК1</t>
  </si>
  <si>
    <t>ПРИРОДНИ ФАКТОРИ :</t>
  </si>
  <si>
    <t>ТЕХНИЧКИ ФАКТОРИ:</t>
  </si>
  <si>
    <t>ФК2</t>
  </si>
  <si>
    <t>ФК3</t>
  </si>
  <si>
    <t>ЦЕНА НА ХА</t>
  </si>
  <si>
    <t xml:space="preserve">5,00 </t>
  </si>
  <si>
    <t xml:space="preserve">                                                            Урбан развој на  населено место и                       ниво на градски центри</t>
  </si>
  <si>
    <t xml:space="preserve">(Г) Поени за постоење планови од повисок или понизок ред </t>
  </si>
  <si>
    <t>(Д)  ПОЕНИ ОД  ФАКТОРИ НА СЛОЖЕНОСТ И КОМПЛЕКСНОСТ  НА ПРОСТОРОТ ЗА УРБАНИСТИЧКО  ПЛАНИРАЊЕ</t>
  </si>
  <si>
    <t>Вкупно минимум поени од фактор (Д)</t>
  </si>
  <si>
    <t>Вкупно максимум поени од фактор (Д)</t>
  </si>
  <si>
    <t>1. природни влијанија</t>
  </si>
  <si>
    <t>мах поени</t>
  </si>
  <si>
    <t xml:space="preserve">2.                                      заштита на природата, природно наследство и животна средина </t>
  </si>
  <si>
    <t>3. справување со  климатски промени и со отпад</t>
  </si>
  <si>
    <t>4.                     заштита на недвижно културно наследство</t>
  </si>
  <si>
    <t>5.             големи инфраструктурни зафати</t>
  </si>
  <si>
    <t>6.  мобилност и безбедност  во сообраќај</t>
  </si>
  <si>
    <t>7. озеленување на населби и животна средина</t>
  </si>
  <si>
    <t>8. простори со посебни намени</t>
  </si>
  <si>
    <t xml:space="preserve">ажурирани </t>
  </si>
  <si>
    <t xml:space="preserve">не ажурирани </t>
  </si>
  <si>
    <t>нема план</t>
  </si>
  <si>
    <t>а, b, c, d</t>
  </si>
  <si>
    <t>а, b, с</t>
  </si>
  <si>
    <t>d,e, f</t>
  </si>
  <si>
    <t>g</t>
  </si>
  <si>
    <t>h, i</t>
  </si>
  <si>
    <t>а</t>
  </si>
  <si>
    <t>b</t>
  </si>
  <si>
    <t>a, b</t>
  </si>
  <si>
    <t>c,d</t>
  </si>
  <si>
    <t>e,f</t>
  </si>
  <si>
    <t>а, b, c, d, e</t>
  </si>
  <si>
    <t>а, b, c, d,</t>
  </si>
  <si>
    <t>а.</t>
  </si>
  <si>
    <t>републички центар</t>
  </si>
  <si>
    <t>центар на макрорегион</t>
  </si>
  <si>
    <t>центар на мезорегион</t>
  </si>
  <si>
    <t>центар на микрорегион</t>
  </si>
  <si>
    <t>локален центар</t>
  </si>
  <si>
    <t>населено место</t>
  </si>
  <si>
    <t xml:space="preserve">ГУП за град со генерално и детално планирање </t>
  </si>
  <si>
    <t>пресметка на цена за изработка на ГУП за град со генерално планирање (чл. 26, 27, 28)</t>
  </si>
  <si>
    <t xml:space="preserve">КАЛКУЛАТОР ЗА ПРЕСМЕТКА НА МИНИМАЛНА  ЦЕНА ЗА ИЗРАБОТКА НА ПЛАНСКА ПРОГРАМА  И РЕВИЗИЈА НА ГУП                           </t>
  </si>
  <si>
    <t>(А)                              Површина на плански опфат во хектари</t>
  </si>
  <si>
    <t>поени</t>
  </si>
  <si>
    <r>
      <t xml:space="preserve"> (</t>
    </r>
    <r>
      <rPr>
        <b/>
        <sz val="10"/>
        <color rgb="FF000000"/>
        <rFont val="Arial"/>
        <family val="2"/>
      </rPr>
      <t>Б)</t>
    </r>
    <r>
      <rPr>
        <sz val="10"/>
        <color rgb="FF000000"/>
        <rFont val="Arial"/>
        <family val="2"/>
      </rPr>
      <t xml:space="preserve">                                       Број на жители</t>
    </r>
  </si>
  <si>
    <t xml:space="preserve">                                                      (В)                                                    Урбан развој на  населено место и  ниво на градски центри</t>
  </si>
  <si>
    <t>вкупно поени А+Б+В</t>
  </si>
  <si>
    <t>(Г)   поени за                        постоење планови од повисок или понизок ред</t>
  </si>
  <si>
    <t xml:space="preserve">(Д) вкупно минимален број на поени од фактори на сложеност и комплексност </t>
  </si>
  <si>
    <t>СЕВКУПНО ПОЕНИ А+Б+В+Г+Д</t>
  </si>
  <si>
    <t>(Н)               Нето цена на поен</t>
  </si>
  <si>
    <t xml:space="preserve">(К) коефи-циент за работа </t>
  </si>
  <si>
    <t>Површина на плански опфат во хектари</t>
  </si>
  <si>
    <t>Вкупна минимална ЦЕНА на ГУП во € без постоење на ажурирани планови</t>
  </si>
  <si>
    <t>Минимална цена  на хектар за ГУП  1xa/€</t>
  </si>
  <si>
    <t>Процент за пресметка на цена на планска програма</t>
  </si>
  <si>
    <r>
      <t xml:space="preserve"> Минимална цена на планска програма во </t>
    </r>
    <r>
      <rPr>
        <b/>
        <sz val="12"/>
        <color rgb="FF000000"/>
        <rFont val="Arial"/>
        <family val="2"/>
      </rPr>
      <t>€</t>
    </r>
  </si>
  <si>
    <t xml:space="preserve">Процент за пресметка на цена на ревизија  </t>
  </si>
  <si>
    <r>
      <t xml:space="preserve"> Минимална цена на ревизија во </t>
    </r>
    <r>
      <rPr>
        <b/>
        <sz val="12"/>
        <color rgb="FF000000"/>
        <rFont val="Arial"/>
        <family val="2"/>
      </rPr>
      <t>€</t>
    </r>
  </si>
  <si>
    <t>не ажуриран план</t>
  </si>
  <si>
    <t>до 100</t>
  </si>
  <si>
    <t>до 3000</t>
  </si>
  <si>
    <t>Изработка на  ГУП без постоење на ажурирани планови од повисок или понизок ред</t>
  </si>
  <si>
    <t>од 100 до 250</t>
  </si>
  <si>
    <t>од 3.001 до 5.000</t>
  </si>
  <si>
    <t>од 251 до 500</t>
  </si>
  <si>
    <t>од 5.001 до 10.000</t>
  </si>
  <si>
    <t>од 501 до 1.000</t>
  </si>
  <si>
    <t>од 10.001 до 20.000</t>
  </si>
  <si>
    <t>од 1.001 до 2.000</t>
  </si>
  <si>
    <t>од 20.001 до 50.000</t>
  </si>
  <si>
    <t>од 2.001 до 5.000</t>
  </si>
  <si>
    <t>од 50.001 до 100.000</t>
  </si>
  <si>
    <t>од 100.001 до 300.000</t>
  </si>
  <si>
    <t>преку 300.001</t>
  </si>
  <si>
    <t>КАЛКУЛАТОР ЗА ПРЕСМЕТКА НА МИНИМАЛНА  ЦЕНА ЗА ИЗРАБОТКА НА ГУП</t>
  </si>
  <si>
    <t xml:space="preserve">(Д) вкупно максимален број на поени од фактори на сложеност и комплексност </t>
  </si>
  <si>
    <t>Изработка на  ГУП без постоење на  планови од повисок или понизок ред</t>
  </si>
  <si>
    <t>Вкупна минимална ЦЕНА на ГУП во € без постоење на планови</t>
  </si>
  <si>
    <t>пресметка на ПРОСЕЧНА цена за изработка на ГУП за град со генерално планирање (чл. 26, 27, 28)</t>
  </si>
  <si>
    <t>КАЛКУЛАТОР ЗА ПРЕСМЕТКА НА МАКСИМАЛНА  ЦЕНА ЗА ИЗРАБОТКА НА ГУП</t>
  </si>
  <si>
    <r>
      <rPr>
        <b/>
        <sz val="10"/>
        <color rgb="FF000000"/>
        <rFont val="Arial"/>
        <family val="2"/>
      </rPr>
      <t xml:space="preserve">(А) </t>
    </r>
    <r>
      <rPr>
        <sz val="10"/>
        <color rgb="FF000000"/>
        <rFont val="Arial"/>
        <family val="2"/>
      </rPr>
      <t xml:space="preserve">                             Површина на плански опфат во хектари</t>
    </r>
  </si>
  <si>
    <t>(В)                                                              Урбан развој на  населено место и  ниво на градски центри</t>
  </si>
  <si>
    <t>Вкупна минимална ЦЕНА на ГУП во €</t>
  </si>
  <si>
    <t>Основна максимална цена  на хектар за ГУП  1xa/€</t>
  </si>
  <si>
    <t xml:space="preserve">(А,Б, В, Г)  вкупно поени за површина,                            населеност, урбанизација на простор и  планска документација                  </t>
  </si>
  <si>
    <t>(Д)                                                                    вкупно  поени за фактор на сложеност и комплексност на просторот</t>
  </si>
  <si>
    <t>минималнен број на поени од (А+Б+В+Г+Д) фактори</t>
  </si>
  <si>
    <t>максимален број на поени од (А+Б+В+Г+Д) фактори</t>
  </si>
  <si>
    <r>
      <t>минимална цена на ГУП (</t>
    </r>
    <r>
      <rPr>
        <b/>
        <sz val="10"/>
        <color rgb="FF000000"/>
        <rFont val="Calibri"/>
        <family val="2"/>
      </rPr>
      <t>€</t>
    </r>
    <r>
      <rPr>
        <b/>
        <sz val="10"/>
        <color rgb="FF000000"/>
        <rFont val="Arial"/>
        <family val="2"/>
      </rPr>
      <t xml:space="preserve">) </t>
    </r>
  </si>
  <si>
    <r>
      <t>максимална цена на ГУП (</t>
    </r>
    <r>
      <rPr>
        <b/>
        <sz val="10"/>
        <color rgb="FF000000"/>
        <rFont val="Calibri"/>
        <family val="2"/>
      </rPr>
      <t>€</t>
    </r>
    <r>
      <rPr>
        <b/>
        <sz val="10"/>
        <color rgb="FF000000"/>
        <rFont val="Arial"/>
        <family val="2"/>
      </rPr>
      <t xml:space="preserve">) </t>
    </r>
  </si>
  <si>
    <t>(ха)</t>
  </si>
  <si>
    <t>мин</t>
  </si>
  <si>
    <t>мах</t>
  </si>
  <si>
    <t xml:space="preserve">(€)  </t>
  </si>
  <si>
    <t xml:space="preserve"> Нето цена на поен за хектар   (€)  </t>
  </si>
  <si>
    <r>
      <t xml:space="preserve">мин. цена </t>
    </r>
    <r>
      <rPr>
        <b/>
        <sz val="10"/>
        <color rgb="FF000000"/>
        <rFont val="Calibri"/>
        <family val="2"/>
      </rPr>
      <t>€∕ха</t>
    </r>
  </si>
  <si>
    <r>
      <t xml:space="preserve">мак. цена </t>
    </r>
    <r>
      <rPr>
        <b/>
        <sz val="10"/>
        <color rgb="FF000000"/>
        <rFont val="Calibri"/>
        <family val="2"/>
      </rPr>
      <t>€∕ха</t>
    </r>
  </si>
  <si>
    <t>норма час</t>
  </si>
  <si>
    <t>евра</t>
  </si>
  <si>
    <t xml:space="preserve">цена </t>
  </si>
  <si>
    <t>коефиц.фирма</t>
  </si>
  <si>
    <t>инфраструктура сообраќај</t>
  </si>
  <si>
    <t>цена на ха</t>
  </si>
  <si>
    <t>вкупно</t>
  </si>
  <si>
    <t>над 100 до 250</t>
  </si>
  <si>
    <t>над 250 до 500</t>
  </si>
  <si>
    <t>над 500 до 1.000</t>
  </si>
  <si>
    <t>над 1.000 до 2.000</t>
  </si>
  <si>
    <t>над 2.000 до 5000</t>
  </si>
  <si>
    <t>над 5.000 до 8.000</t>
  </si>
  <si>
    <t>над 8.000</t>
  </si>
  <si>
    <t>РАБОТНИ ЧАСА</t>
  </si>
  <si>
    <t>ЕВРА</t>
  </si>
  <si>
    <t>ПЛАТА НЕТО</t>
  </si>
  <si>
    <t>БРУТО</t>
  </si>
  <si>
    <t>ВРАБОТЕНИ</t>
  </si>
  <si>
    <t>ВКУПНО ЗА ПЛАТА</t>
  </si>
  <si>
    <t>1 ЧАС</t>
  </si>
  <si>
    <t>2 ЧАС</t>
  </si>
  <si>
    <t>(А)     УРБАНИСТИЧКИ ПРОЕКТ ДО 1 ХА</t>
  </si>
  <si>
    <t>Вредноста на УП се пресметува во два дела според урбанистички работи и проектански работи (идеен проект за градбата во УП)</t>
  </si>
  <si>
    <t>1.</t>
  </si>
  <si>
    <t xml:space="preserve">2. </t>
  </si>
  <si>
    <t xml:space="preserve">3. </t>
  </si>
  <si>
    <t>4.</t>
  </si>
  <si>
    <t>реден број</t>
  </si>
  <si>
    <t>Ред.бр</t>
  </si>
  <si>
    <t>(П) површина на плански опфат во  ХА</t>
  </si>
  <si>
    <r>
      <rPr>
        <b/>
        <sz val="10"/>
        <color theme="1"/>
        <rFont val="Arial"/>
        <family val="2"/>
      </rPr>
      <t>(КК )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коефициент на корекција</t>
    </r>
  </si>
  <si>
    <r>
      <rPr>
        <b/>
        <sz val="10"/>
        <color theme="1"/>
        <rFont val="Arial"/>
        <family val="2"/>
      </rPr>
      <t>(КП)</t>
    </r>
    <r>
      <rPr>
        <sz val="10"/>
        <color theme="1"/>
        <rFont val="Arial"/>
        <family val="2"/>
      </rPr>
      <t xml:space="preserve">              </t>
    </r>
    <r>
      <rPr>
        <b/>
        <sz val="10"/>
        <color theme="1"/>
        <rFont val="Arial"/>
        <family val="2"/>
      </rPr>
      <t xml:space="preserve">корегирана површина </t>
    </r>
    <r>
      <rPr>
        <sz val="10"/>
        <color theme="1"/>
        <rFont val="Arial"/>
        <family val="2"/>
      </rPr>
      <t xml:space="preserve">на плански опфат во ха условена од КК (КП=СПхКК)  (ХА)     </t>
    </r>
  </si>
  <si>
    <r>
      <rPr>
        <b/>
        <sz val="10"/>
        <color theme="1"/>
        <rFont val="Arial"/>
        <family val="2"/>
      </rPr>
      <t>(КВ)</t>
    </r>
    <r>
      <rPr>
        <sz val="10"/>
        <color theme="1"/>
        <rFont val="Arial"/>
        <family val="2"/>
      </rPr>
      <t xml:space="preserve">  </t>
    </r>
    <r>
      <rPr>
        <b/>
        <sz val="10"/>
        <color theme="1"/>
        <rFont val="Arial"/>
        <family val="2"/>
      </rPr>
      <t>Важност на просторот во рамки на планскиот опфат</t>
    </r>
    <r>
      <rPr>
        <sz val="10"/>
        <color theme="1"/>
        <rFont val="Arial"/>
        <family val="2"/>
      </rPr>
      <t xml:space="preserve"> (реонско к=0,10, градско-општинско к=0,15, регионално к=0,20, државно к=0,25, посебно значење к=0,35)</t>
    </r>
  </si>
  <si>
    <r>
      <rPr>
        <b/>
        <sz val="10"/>
        <color theme="1"/>
        <rFont val="Arial"/>
        <family val="2"/>
      </rPr>
      <t>(КЦ)</t>
    </r>
    <r>
      <rPr>
        <sz val="10"/>
        <color theme="1"/>
        <rFont val="Arial"/>
        <family val="2"/>
      </rPr>
      <t xml:space="preserve">                           </t>
    </r>
    <r>
      <rPr>
        <b/>
        <sz val="10"/>
        <color theme="1"/>
        <rFont val="Arial"/>
        <family val="2"/>
      </rPr>
      <t>Центари во плански опфат</t>
    </r>
    <r>
      <rPr>
        <sz val="10"/>
        <color theme="1"/>
        <rFont val="Arial"/>
        <family val="2"/>
      </rPr>
      <t xml:space="preserve"> (градски центар  к=10,25 и секундарен центар к=0,15)</t>
    </r>
  </si>
  <si>
    <r>
      <rPr>
        <b/>
        <sz val="10"/>
        <color theme="1"/>
        <rFont val="Arial"/>
        <family val="2"/>
      </rPr>
      <t>(ФИ) Фактор на изграденост</t>
    </r>
    <r>
      <rPr>
        <sz val="10"/>
        <color theme="1"/>
        <rFont val="Arial"/>
        <family val="2"/>
      </rPr>
      <t xml:space="preserve"> (нискоградба слободностоечка -коефициент на изграденост Кi=0,06 -0,84 нискоградба во низ со Ф=0,1; коефициент на изграденост Кi=0,84 -2,6 и Ф=0,2; високоградба калканско поврзана Кi= 2 -7 и Ф=0,5; високоградба- слободностоечка  Ki=1,2 -7 и Ф=0,7)</t>
    </r>
  </si>
  <si>
    <r>
      <rPr>
        <b/>
        <sz val="10"/>
        <color theme="1"/>
        <rFont val="Arial"/>
        <family val="2"/>
      </rPr>
      <t>(ФК1) Фактор на сложеност и  комплексност - природни фактори и технички фактори,</t>
    </r>
    <r>
      <rPr>
        <sz val="10"/>
        <color theme="1"/>
        <rFont val="Arial"/>
        <family val="2"/>
      </rPr>
      <t xml:space="preserve"> (скопје 0,25; макрорегион 0,20; мезорегион 0,15; микрорегион 0,010 ; локален 0,025), </t>
    </r>
  </si>
  <si>
    <r>
      <rPr>
        <b/>
        <sz val="10"/>
        <color theme="1"/>
        <rFont val="Arial"/>
        <family val="2"/>
      </rPr>
      <t>(ФК2) Фактор на сложеност и  комплексност - за култирно наследство</t>
    </r>
    <r>
      <rPr>
        <sz val="10"/>
        <color theme="1"/>
        <rFont val="Arial"/>
        <family val="2"/>
      </rPr>
      <t xml:space="preserve"> (1 степен к=1,5; за 2 степен к=1,4; за 3 степен к=1,3; за 4 степен 1,2)</t>
    </r>
  </si>
  <si>
    <t>(КПФ) Корегирана површина на плански опфат во ха условена од (КВ+КЦ+Ф)хП</t>
  </si>
  <si>
    <t>(П) површина на плански опфат во (ХА)</t>
  </si>
  <si>
    <r>
      <rPr>
        <b/>
        <sz val="10"/>
        <color theme="1"/>
        <rFont val="Arial"/>
        <family val="2"/>
      </rPr>
      <t>(КПФ)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Корегирана површина </t>
    </r>
    <r>
      <rPr>
        <sz val="10"/>
        <color theme="1"/>
        <rFont val="Arial"/>
        <family val="2"/>
      </rPr>
      <t>на плански опфат во ха условена од (КВ+КЦ+Ф)хП  (ХА)</t>
    </r>
  </si>
  <si>
    <r>
      <rPr>
        <b/>
        <sz val="10"/>
        <color theme="1"/>
        <rFont val="Arial"/>
        <family val="2"/>
      </rPr>
      <t>(ПК)</t>
    </r>
    <r>
      <rPr>
        <sz val="10"/>
        <color theme="1"/>
        <rFont val="Arial"/>
        <family val="2"/>
      </rPr>
      <t xml:space="preserve"> калкулативна површина во ха (ПК=КП+ФИ)              (ХА)</t>
    </r>
  </si>
  <si>
    <r>
      <rPr>
        <b/>
        <sz val="10"/>
        <color theme="1"/>
        <rFont val="Arial"/>
        <family val="2"/>
      </rPr>
      <t>(ПЦ</t>
    </r>
    <r>
      <rPr>
        <sz val="10"/>
        <color theme="1"/>
        <rFont val="Arial"/>
        <family val="2"/>
      </rPr>
      <t xml:space="preserve"> )                              </t>
    </r>
    <r>
      <rPr>
        <b/>
        <sz val="10"/>
        <color theme="1"/>
        <rFont val="Arial"/>
        <family val="2"/>
      </rPr>
      <t xml:space="preserve">Пресметковна цена за 1ха калкулативна површина </t>
    </r>
    <r>
      <rPr>
        <sz val="10"/>
        <color theme="1"/>
        <rFont val="Arial"/>
        <family val="2"/>
      </rPr>
      <t>според норма -час, во којашто се вклучени цената на инфраструктурата 15% од вредноста на планот и коефициентот на работа (К=4)  (€/ХА)</t>
    </r>
  </si>
  <si>
    <r>
      <rPr>
        <b/>
        <sz val="10"/>
        <color theme="1"/>
        <rFont val="Arial"/>
        <family val="2"/>
      </rPr>
      <t xml:space="preserve">(ВЦ)                Вкупна минимална цена на ДУП, УПС,УПВНМ, УППГДЗ СО ДЕТАЛНА РЕГУЛАЦИЈА во Евра </t>
    </r>
    <r>
      <rPr>
        <sz val="10"/>
        <color theme="1"/>
        <rFont val="Arial"/>
        <family val="2"/>
      </rPr>
      <t>(ПКхПЦ) (€)</t>
    </r>
  </si>
  <si>
    <r>
      <rPr>
        <b/>
        <sz val="10"/>
        <color theme="1"/>
        <rFont val="Arial"/>
        <family val="2"/>
      </rPr>
      <t xml:space="preserve">(ВЦ)                Вкупна максимална цена на ДУП УПС, УПВНМ, УППГДЗ СО ДЕТАЛНА РЕГУЛАЦИЈА во Евра </t>
    </r>
    <r>
      <rPr>
        <sz val="10"/>
        <color theme="1"/>
        <rFont val="Arial"/>
        <family val="2"/>
      </rPr>
      <t>(ПКхПЦ) (€)</t>
    </r>
  </si>
  <si>
    <t>Процент за Планска програма од цена на планот                (%)</t>
  </si>
  <si>
    <t>Минимална Цена на  Планска програма И Стручна ревизија на УП                         (€)</t>
  </si>
  <si>
    <t>Процент за ревизија од цена на планот                 (%)</t>
  </si>
  <si>
    <t xml:space="preserve">Максимална Цена на Планска програма и Стручна  ревизија  на УП                       (€) </t>
  </si>
  <si>
    <t>(А)    ДУП, УПС, УПВНМ, УППГДЗ СО ДЕТАЛНА РЕГУЛАЦИЈА ОД 1 ДО 10ХА ДО 1 ХА</t>
  </si>
  <si>
    <t>А) ДУП, УПС, УПВНМ, УППГДЗ СО ДЕТАЛНА РЕГУЛАЦИЈА ДО 1ХА</t>
  </si>
  <si>
    <t>(Б) ДУП, УПС, УПВНМ, УППГДЗ СО ДЕТАЛНА РЕГУЛАЦИЈА ОД 1 ДО 10ХА</t>
  </si>
  <si>
    <r>
      <rPr>
        <b/>
        <sz val="10"/>
        <color theme="1"/>
        <rFont val="Arial"/>
        <family val="2"/>
      </rPr>
      <t>(КВ)</t>
    </r>
    <r>
      <rPr>
        <sz val="10"/>
        <color theme="1"/>
        <rFont val="Arial"/>
        <family val="2"/>
      </rPr>
      <t xml:space="preserve">  </t>
    </r>
    <r>
      <rPr>
        <b/>
        <sz val="10"/>
        <color theme="1"/>
        <rFont val="Arial"/>
        <family val="2"/>
      </rPr>
      <t>Важност на просторот во рамки на планскиот опфат</t>
    </r>
    <r>
      <rPr>
        <sz val="10"/>
        <color theme="1"/>
        <rFont val="Arial"/>
        <family val="2"/>
      </rPr>
      <t xml:space="preserve"> (реонско к=0,1, градско-општинско к=0,15, регионално к=0,20, државно к=0,25, посебно значење к=0,35)</t>
    </r>
  </si>
  <si>
    <r>
      <rPr>
        <b/>
        <sz val="10"/>
        <color theme="1"/>
        <rFont val="Arial"/>
        <family val="2"/>
      </rPr>
      <t>(ПЦ</t>
    </r>
    <r>
      <rPr>
        <sz val="10"/>
        <color theme="1"/>
        <rFont val="Arial"/>
        <family val="2"/>
      </rPr>
      <t xml:space="preserve"> )                              </t>
    </r>
    <r>
      <rPr>
        <b/>
        <sz val="10"/>
        <color theme="1"/>
        <rFont val="Arial"/>
        <family val="2"/>
      </rPr>
      <t xml:space="preserve">Пресметковна цена за 1ха калкулативна површина </t>
    </r>
    <r>
      <rPr>
        <sz val="10"/>
        <color theme="1"/>
        <rFont val="Arial"/>
        <family val="2"/>
      </rPr>
      <t>според норма -час, во којашто се вклучени цената на инфраструктурата 15% од вредноста на планот и коефициентот на работа (К=4)    (€/ХА)</t>
    </r>
  </si>
  <si>
    <t xml:space="preserve"> мин. цена на ДУП €∕ХА</t>
  </si>
  <si>
    <t xml:space="preserve"> макси. цена на ДУП €∕ХА</t>
  </si>
  <si>
    <t>Минимална Цена на  Планска програма И Стручна ревизија на ДУП                         (€)</t>
  </si>
  <si>
    <t xml:space="preserve">Максимална Цена на Планска програма и Стручна  ревизија  на ДУП                       (€) </t>
  </si>
  <si>
    <t>Минимална    ЦЕНА НА   €∕m²</t>
  </si>
  <si>
    <t>Максимална ЦЕНА НА   €∕m²</t>
  </si>
  <si>
    <t>фирма</t>
  </si>
  <si>
    <t>(В)  ДУП, УПС, УПВНМ, УППГДЗ СО ДЕТАЛНА РЕГУЛАЦИЈА ОД 10 ДО 20 ХА</t>
  </si>
  <si>
    <t>(П) површина на плански опфат во  (ХА)</t>
  </si>
  <si>
    <r>
      <rPr>
        <b/>
        <sz val="10"/>
        <color theme="1"/>
        <rFont val="Arial"/>
        <family val="2"/>
      </rPr>
      <t>(ПЦ</t>
    </r>
    <r>
      <rPr>
        <sz val="10"/>
        <color theme="1"/>
        <rFont val="Arial"/>
        <family val="2"/>
      </rPr>
      <t xml:space="preserve"> )                              </t>
    </r>
    <r>
      <rPr>
        <b/>
        <sz val="10"/>
        <color theme="1"/>
        <rFont val="Arial"/>
        <family val="2"/>
      </rPr>
      <t xml:space="preserve">Пресметковна цена за 1ха калкулативна површина </t>
    </r>
    <r>
      <rPr>
        <sz val="10"/>
        <color theme="1"/>
        <rFont val="Arial"/>
        <family val="2"/>
      </rPr>
      <t>според норма -час, во којашто се вклучени цената на инфраструктурата 15% од вредноста на планот и коефициентот на работа (К=4)     (€/ХА)</t>
    </r>
  </si>
  <si>
    <t>ДУП ОД 20 ДО 40ХА</t>
  </si>
  <si>
    <t>(Г)  ДУП, УПС, УПВНМ, УППГДЗ СО ДЕТАЛНА РЕГУЛАЦИЈА ОД 21 ДО 40 ХА</t>
  </si>
  <si>
    <t>(III)  ДУП ОД 21 ДО 40 ХА</t>
  </si>
  <si>
    <r>
      <rPr>
        <b/>
        <sz val="10"/>
        <color theme="1"/>
        <rFont val="Arial"/>
        <family val="2"/>
      </rPr>
      <t>(ПЦ</t>
    </r>
    <r>
      <rPr>
        <sz val="10"/>
        <color theme="1"/>
        <rFont val="Arial"/>
        <family val="2"/>
      </rPr>
      <t xml:space="preserve"> )                              </t>
    </r>
    <r>
      <rPr>
        <b/>
        <sz val="10"/>
        <color theme="1"/>
        <rFont val="Arial"/>
        <family val="2"/>
      </rPr>
      <t xml:space="preserve">Пресметковна цена за 1ха калкулативна површина </t>
    </r>
    <r>
      <rPr>
        <sz val="10"/>
        <color theme="1"/>
        <rFont val="Arial"/>
        <family val="2"/>
      </rPr>
      <t>според норма -час, во којашто се вклучени цената на инфраструктурата 15% од вредноста на планот и коефициентот на работа (К=4)      (€/ХА)</t>
    </r>
  </si>
  <si>
    <r>
      <rPr>
        <b/>
        <sz val="10"/>
        <color theme="1"/>
        <rFont val="Arial"/>
        <family val="2"/>
      </rPr>
      <t xml:space="preserve">(ВЦ)                Вкупна максимална цена на ДУП УПС, УПВНМ, УППГДЗ СО ДЕТАЛНА РЕГУЛАЦИЈА во Евра </t>
    </r>
    <r>
      <rPr>
        <sz val="10"/>
        <color theme="1"/>
        <rFont val="Arial"/>
        <family val="2"/>
      </rPr>
      <t>(ПКхПЦ)  (€)</t>
    </r>
  </si>
  <si>
    <t>(Д)   ДУП, УПС, УПВНМ, УППГДЗ СО ДЕТАЛНА РЕГУЛАЦИЈА ОД  41 ДО 60 ХА</t>
  </si>
  <si>
    <t>(IV) ДУП ОД  41 ДО 60 ХА</t>
  </si>
  <si>
    <r>
      <rPr>
        <b/>
        <sz val="10"/>
        <color theme="1"/>
        <rFont val="Arial"/>
        <family val="2"/>
      </rPr>
      <t>(ПЦ</t>
    </r>
    <r>
      <rPr>
        <sz val="10"/>
        <color theme="1"/>
        <rFont val="Arial"/>
        <family val="2"/>
      </rPr>
      <t xml:space="preserve"> )                              </t>
    </r>
    <r>
      <rPr>
        <b/>
        <sz val="10"/>
        <color theme="1"/>
        <rFont val="Arial"/>
        <family val="2"/>
      </rPr>
      <t xml:space="preserve">Пресметковна цена за 1ха калкулативна површина </t>
    </r>
    <r>
      <rPr>
        <sz val="10"/>
        <color theme="1"/>
        <rFont val="Arial"/>
        <family val="2"/>
      </rPr>
      <t>според норма -час, во којашто се вклучени цената на инфраструктурата 15% од вредноста на планот и коефициентот на работа (К=4)   (€/ХА)</t>
    </r>
  </si>
  <si>
    <t>(Д)   ДУП, УПС, УПВНМ, УППГДЗ СО ДЕТАЛНА РЕГУЛАЦИЈА ОД  61 ДО 100 ХА</t>
  </si>
  <si>
    <r>
      <rPr>
        <b/>
        <sz val="10"/>
        <color theme="1"/>
        <rFont val="Arial"/>
        <family val="2"/>
      </rPr>
      <t>(ФИ) Фактор на изграденост</t>
    </r>
    <r>
      <rPr>
        <sz val="10"/>
        <color theme="1"/>
        <rFont val="Arial"/>
        <family val="2"/>
      </rPr>
      <t xml:space="preserve"> (нискоградба -коефициент на изграденост Кi=0,20 -0,35 и Ф=0,1;мешовита градба Кi=0,35 -0,65 и Ф=0,2; високоградба Ki=0,65 -1,00 и Ф=0,5)</t>
    </r>
  </si>
  <si>
    <r>
      <rPr>
        <b/>
        <sz val="10"/>
        <color theme="1"/>
        <rFont val="Arial"/>
        <family val="2"/>
      </rPr>
      <t>(ПЦ</t>
    </r>
    <r>
      <rPr>
        <sz val="10"/>
        <color theme="1"/>
        <rFont val="Arial"/>
        <family val="2"/>
      </rPr>
      <t xml:space="preserve"> )                              </t>
    </r>
    <r>
      <rPr>
        <b/>
        <sz val="10"/>
        <color theme="1"/>
        <rFont val="Arial"/>
        <family val="2"/>
      </rPr>
      <t xml:space="preserve">Пресметковна цена за 1ха калкулативна површина </t>
    </r>
    <r>
      <rPr>
        <sz val="10"/>
        <color theme="1"/>
        <rFont val="Arial"/>
        <family val="2"/>
      </rPr>
      <t>според норма -час, во којашто се вклучени цената на инфраструктурата 15% од вредноста на планот и коефициентот на работа (К=4)                                                              (€/ХА)</t>
    </r>
  </si>
  <si>
    <r>
      <rPr>
        <b/>
        <sz val="10"/>
        <color theme="1"/>
        <rFont val="Arial"/>
        <family val="2"/>
      </rPr>
      <t xml:space="preserve">(ВЦ)                Вкупна минимална цена на ДУП во Евра </t>
    </r>
    <r>
      <rPr>
        <sz val="10"/>
        <color theme="1"/>
        <rFont val="Arial"/>
        <family val="2"/>
      </rPr>
      <t>(ПКхПЦ) (€)</t>
    </r>
  </si>
  <si>
    <r>
      <rPr>
        <b/>
        <sz val="10"/>
        <color theme="1"/>
        <rFont val="Arial"/>
        <family val="2"/>
      </rPr>
      <t xml:space="preserve">(ВЦ)                Вкупна максимална цена на ДУП во Евра </t>
    </r>
    <r>
      <rPr>
        <sz val="10"/>
        <color theme="1"/>
        <rFont val="Arial"/>
        <family val="2"/>
      </rPr>
      <t>(ПКхПЦ)              (€)</t>
    </r>
  </si>
  <si>
    <t xml:space="preserve"> минимална цена на ДУП €∕m² </t>
  </si>
  <si>
    <t xml:space="preserve"> максимална цена на ДУП €∕m²</t>
  </si>
  <si>
    <t>Изработка на  ГУП со неажурирани планови од повисок или понизок ред</t>
  </si>
  <si>
    <t>ЈАВНА НАБАВКА</t>
  </si>
  <si>
    <t>ВКУПНО ЗА ПЛАТА МЕСЕЧНО</t>
  </si>
  <si>
    <r>
      <t>ВИСОКА ГРАДБА - КАЛКАНСКИ ПОВРЗАНИ НА ПАРЦЕЛИ ОД 200 м</t>
    </r>
    <r>
      <rPr>
        <sz val="12"/>
        <color theme="1"/>
        <rFont val="Arial"/>
        <family val="2"/>
      </rPr>
      <t>²</t>
    </r>
    <r>
      <rPr>
        <sz val="12"/>
        <color theme="1"/>
        <rFont val="Calibri"/>
        <family val="2"/>
        <charset val="204"/>
        <scheme val="minor"/>
      </rPr>
      <t xml:space="preserve"> ДО 500 м² ; К: 2,0 - 7,0</t>
    </r>
  </si>
  <si>
    <t xml:space="preserve">ПЛАНСКА ПРОГРАМА И РЕВИЗИЈА </t>
  </si>
  <si>
    <t>СЕ ВКУПНО</t>
  </si>
  <si>
    <t>БРУТО ПЛАТА за вработени во рок на донесување на план</t>
  </si>
  <si>
    <t>УПС, УПВНМ, УППГДЗ СО ДЕТАЛНА РЕГУЛАЦИЈА</t>
  </si>
  <si>
    <t xml:space="preserve">УПС СО ОПШТИ УСЛОВИ ЗА ГРАДБА, </t>
  </si>
  <si>
    <t>УПС СО ГЕНЕРАЛНА  РЕГУЛАЦИЈА</t>
  </si>
  <si>
    <t>ДУП И УРБАНИСТИЧКИ ПРОЕКТ СО ДЕТАЛНА РЕГУЛАЦИЈА</t>
  </si>
  <si>
    <t>(ХЕКТАРИ)</t>
  </si>
  <si>
    <t>ПК = КП+ВП+ЦП+ФИ+ФО1+ФО2+ФО3</t>
  </si>
  <si>
    <t>до 1</t>
  </si>
  <si>
    <t>над 100</t>
  </si>
  <si>
    <t xml:space="preserve"> ПЛАНСКА/ПРОЕКТНА ПРОГРАМА ИЛИ   СТРУЧНА РЕВИЗИЈА %</t>
  </si>
  <si>
    <t>до 1 ха</t>
  </si>
  <si>
    <t>ЦЕНА НА РЕВИЗИЈА, ПЛАНСКА/ПРОЕКТНА ПРОГРАМА  СО 20% НАМАЛУВАЊЕ за 2021, 2022 и 2023 г.( БЕЗ ДДВ)  - АВТОМАТСКА ПРЕСМЕТКА</t>
  </si>
  <si>
    <t xml:space="preserve">ЦЕНА за  1 ХЕКТАР за ПЛАН                  </t>
  </si>
  <si>
    <t>НЕТО ЦЕНА ЗА ХЕКТАР КАЛКУЛАТИВНА ПОВРШИНА СО ВКЛУЧЕН КОЕФИЦИЕНТ НА РАБОТА од 3,7</t>
  </si>
  <si>
    <t xml:space="preserve">ВКУПНА НЕТО ЦЕНА ЗА ХЕКТАР КАЛКУЛАТИВНА ПОВРШИНА СО ВКЛУЧЕНО ЗГОЛЕМУВАЊЕ ОД (15%) ЗА РЕШЕНИЈА ЗА ИНФРАСТРУКТУРА </t>
  </si>
  <si>
    <t xml:space="preserve">НЕТО ЦЕНА ЗА ХЕКТАР КАЛКУЛАТИВНА ПОВРШИНА </t>
  </si>
  <si>
    <t>УПС, УПВНМ, УППГДЗ  СО ГЕНЕРАЛНА РЕГУЛАЦИЈА</t>
  </si>
  <si>
    <t>ВИСОКА ГРАДБА - СЛОБОДНОСТОЕЧКИ ЗГРАДИ НА ПАРЦЕЛИ ОД 2000м2 ДО 10000 М2; К: 1,2 - 7,0</t>
  </si>
  <si>
    <t>НИСКА ГРАДБА - ПАРЦЕЛИ ОД 1000 м² ДО 3000 м²; К: 0,06 - 0,84</t>
  </si>
  <si>
    <t>НИСКА ГРАДБА НА ПАРЦЕЛИ ОД 120м² ДО 1000 м²; К: 0,84 - 2,6</t>
  </si>
  <si>
    <t>од 1 до 2</t>
  </si>
  <si>
    <t>од 2 до 5</t>
  </si>
  <si>
    <t>од 5 до 10</t>
  </si>
  <si>
    <t>од 10 до 20</t>
  </si>
  <si>
    <t>од 20 до 40</t>
  </si>
  <si>
    <t>од 40 до 60</t>
  </si>
  <si>
    <t>од 60 до 100</t>
  </si>
  <si>
    <t>УПС, УППГДЗ ЗА ИНФРАСТРУКТУРА И СУПРАСТРУКТУРА СО ОПШТИ УСЛОВИ ЗА ГРАДБА</t>
  </si>
  <si>
    <t>УПС, УПВНМ, УППФДЗ СО ГЕНЕРАЛНА РЕГУЛАЦИЈА</t>
  </si>
  <si>
    <t xml:space="preserve">ЗГОЛЕМУВАЊЕ 15%  ЗА  РЕШЕНИЈА ОД ИНФРАСТРУКТУРА </t>
  </si>
  <si>
    <t xml:space="preserve"> 20%  НАМАЛЕНА ЦЕНА НА ПЛАН за 2021, 2022, 2023 год. </t>
  </si>
  <si>
    <t>УПС,  УППГДЗ ЗА ИНФРАСТРУКТУРА И СУПРАСТРУКТУРА СО ОПШТИ УСЛОВИ ЗА ГРАДБА,</t>
  </si>
  <si>
    <r>
      <t xml:space="preserve">ПОСТОЕЧКА ИНФРАСТРУКТУРА-ПАТИШТА, МОСТОВИ, ЕЛЕКТРОВОДИ, ЖЕЛЕЗНИЦИ, КРУПНИ ИНСТАЛАЦИИ; ГРАДБИ ОД ПОСТОЕЧКА ИЗГРАДЕНОСТ;                                                                               </t>
    </r>
    <r>
      <rPr>
        <sz val="12"/>
        <color theme="1"/>
        <rFont val="Calibri"/>
        <family val="2"/>
        <scheme val="minor"/>
      </rPr>
      <t>(СЕ ЗЕМА ПОВРШИНАТА СО ТЕХНИЧКО ОГРАНИЧУВАЊЕ ВО РАМКИТЕ НА ОПФАТОТ)</t>
    </r>
  </si>
  <si>
    <t>ДУП,  УРБАНИСТИЧКИ ПРОЕКТ   СО ДЕТАЛНА РЕГУЛАЦИЈА</t>
  </si>
  <si>
    <t>УПС, УПВНМ, УППГДЗ   СО ДЕТАЛНА РЕГУЛАЦИЈА</t>
  </si>
  <si>
    <t>5,00 - 3,50</t>
  </si>
  <si>
    <t>ЦЕНА  за 1  Хектар за ПЛАНСКА ПРОГРАМА или   РЕВИЗИЈА</t>
  </si>
  <si>
    <t>ЦЕНА ЗА ПЛАНСКА ПРОГРАМА ИЛИ   РЕВИЗИЈА</t>
  </si>
  <si>
    <t>ЦЕНА ЗА ПЛАНСКА ПРОГРАМА</t>
  </si>
  <si>
    <t>ЦЕНА ЗА РЕВИЗИЈА</t>
  </si>
  <si>
    <t xml:space="preserve">ЦЕНА  НА ПЛАН </t>
  </si>
  <si>
    <t xml:space="preserve"> ЦЕНА НА ПЛАН                </t>
  </si>
  <si>
    <t>ЦЕНА НА ХЕКТАР</t>
  </si>
  <si>
    <t>ДУП СО ДЕТАЛНА РЕГУЛАЦИЈА</t>
  </si>
  <si>
    <t xml:space="preserve">УРБАНИСТИЧКИ ПРОЕКТ СПОРЕД  ЧЛЕН 63  </t>
  </si>
  <si>
    <r>
      <t xml:space="preserve">УТВРДЕНА  ЦЕНА  ЗА УРБАНИСТИЧКИ  ПЛАН СО НАМАЛУВАЊЕ ОД 20%  ЗА 2021, 2022 и 2023  ГОДИНА   </t>
    </r>
    <r>
      <rPr>
        <sz val="13"/>
        <color theme="1"/>
        <rFont val="Calibri"/>
        <family val="2"/>
        <scheme val="minor"/>
      </rPr>
      <t>(БЕЗ ДДВ)</t>
    </r>
  </si>
  <si>
    <t xml:space="preserve"> ЦЕНА НА  УРБАНИСТИЧКИ ДЕЛ ОД ПЛАН</t>
  </si>
  <si>
    <t>20%  НАМАЛЕНА ЦЕНА НА  ХЕКТАР за  2021, 2022 и 2023 година</t>
  </si>
  <si>
    <r>
      <t>ТРУСНИ ПОДРАЧЈА, КЛИЗИШТА, ТЕРЕНИ ВО ПАД ПОГОЛЕМ ОД 22,5 СТЕПЕНИ, МОЧУРЛИВИ И ТЕРЕНИ СО ВИСОКИ ПОДЗЕМНИ ВОДИ, ИЗРАЗЕНА РАЗГРАНЕТОСТ НА КРАЈБРЕЖЈЕТО, ДЕВАСТИРАНИ И ДЕГРАДИРАНИ ТЕРЕНИ;                                                                                                                   (</t>
    </r>
    <r>
      <rPr>
        <sz val="12"/>
        <color theme="1"/>
        <rFont val="Calibri"/>
        <family val="2"/>
        <scheme val="minor"/>
      </rPr>
      <t>СЕ ЗЕМА ИЗМЕРЕНАТА ПОВРШИНА НА ПРИРОДНОТО ОГРАНИЧУВАЊЕ ВО РАМКИТЕ НА ОПФАТОТ)</t>
    </r>
  </si>
  <si>
    <t>РУРАЛНО</t>
  </si>
  <si>
    <t xml:space="preserve">ГРАДСКО </t>
  </si>
  <si>
    <t>МЕЃУНАРОДНО</t>
  </si>
  <si>
    <t>УРБАНИСТИЧКИ ПРОЕКТ ЧЛЕН 58 СТАВ(2)   СО ГЕНЕРАЛНА РЕГУЛАЦИЈА  ИЛИ ОПШТИ УСЛОВИ ЗА ГРАДБА,</t>
  </si>
  <si>
    <t>УРБАНИСТИЧКИ ПРОЕКТ ОД  ЧЛЕН 58 СТАВ(2)   СО ДЕТАЛНА РЕГУЛАЦИЈА</t>
  </si>
  <si>
    <t xml:space="preserve"> УРБАНИСТИЧКИ ПРОЕКТ ОД ЧЛЕН 58 СТАВ(6) СО ДЕТАЛНА РЕГУЛАЦИЈА</t>
  </si>
  <si>
    <t>УРБАНИСТИЧКИ ПРОЕКТ ОД ЧЛЕН 58 СТАВ(2)  СО ГЕНЕРАЛНА РЕГУЛАЦИЈА</t>
  </si>
  <si>
    <t>ЦЕНТАР НА МАКРОРЕГИОН (Битола,Тетово,Штип)</t>
  </si>
  <si>
    <t>ЦЕНТАР НА МЕЗОРЕГИОН (Куманово, Прилеп, Велес, Охрид, Струмица, Гостивар,Кавадарци, Кичево, Кочани)</t>
  </si>
  <si>
    <t>ЦЕНТАР НА МИКРОРЕГИОН (Стуга, Гевгелија, Радовиш, Дебар, С.Николе,Неготино, Делчево, Крива Паланка, Виница, Пробиштип, Ресен, Берово, Кратово, Крушево, Валандово, Пехчево)</t>
  </si>
  <si>
    <t>ЛОКАЛЕН ЦЕНТАР (Македонска Каменица, Демир Капија, Македонски Брод, Демир Хисар)</t>
  </si>
  <si>
    <t>НАСЕЛЕНО МЕСТО - село</t>
  </si>
  <si>
    <t xml:space="preserve"> ПРОЕКТНА ПРОГРАМА</t>
  </si>
  <si>
    <t xml:space="preserve">УРБАНИСТИЧКИ ПРОЕКТ </t>
  </si>
  <si>
    <t xml:space="preserve"> РЕВИЗИЈА</t>
  </si>
  <si>
    <r>
      <t xml:space="preserve">УТВРДЕНА  ЦЕНА ЗА УРБАНИСТИЧКИ  ПРОЕКТ СО НАМАЛУВАЊЕ ОД 20%  ЗА 2021, 2022 и 2023  ГОДИНА   </t>
    </r>
    <r>
      <rPr>
        <sz val="13"/>
        <color theme="1"/>
        <rFont val="Calibri"/>
        <family val="2"/>
        <scheme val="minor"/>
      </rPr>
      <t xml:space="preserve">(БЕЗ ДДВ)                 ОВИЕ ВРЕДНОСТИ СЕ БЕЗ ВРЕДНОСТИТЕ ЗА ИДЕЈНИТЕ ПРОЕКТИ </t>
    </r>
  </si>
  <si>
    <r>
      <t xml:space="preserve">СЕ ЗЕМА ПОВРШИНАТА НА СПОМЕНИЧНИОТ КОМПЛЕКС ЗГОЛЕМЕНА ЗА КОЕФИЦИЕНТОТ НА ОДРЕДЕНАТА КАТЕГОРИЈА  </t>
    </r>
    <r>
      <rPr>
        <sz val="12"/>
        <color theme="1"/>
        <rFont val="Calibri"/>
        <family val="2"/>
        <scheme val="minor"/>
      </rPr>
      <t>(СПОРЕД ЗАКОН ЗА КУЛТУРНО НАСЛЕДСТВО)</t>
    </r>
  </si>
  <si>
    <t xml:space="preserve"> ВКУПНА ЦЕНА ЗА ИЗРАБОТКА НА ПЛАН  ( БЕЗ ДДВ)- АВТОМАТСКА ПРЕСМЕТКА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</si>
</sst>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#,##0.0"/>
    <numFmt numFmtId="167" formatCode="[$€-2]\ #,##0"/>
    <numFmt numFmtId="168" formatCode="#,##0\ [$€-1]"/>
    <numFmt numFmtId="169" formatCode="_-* #,##0.00\ [$€-1]_-;\-* #,##0.00\ [$€-1]_-;_-* &quot;-&quot;??\ [$€-1]_-;_-@_-"/>
    <numFmt numFmtId="170" formatCode="_-* #,##0\ [$€-1]_-;\-* #,##0\ [$€-1]_-;_-* &quot;-&quot;??\ [$€-1]_-;_-@_-"/>
  </numFmts>
  <fonts count="3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Arial"/>
      <family val="2"/>
    </font>
    <font>
      <sz val="10"/>
      <color theme="1" tint="0.499984740745262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rgb="FF00000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8" tint="0.79998168889431442"/>
        <bgColor rgb="FFFFF2CC"/>
      </patternFill>
    </fill>
    <fill>
      <patternFill patternType="solid">
        <fgColor theme="0" tint="-4.9989318521683403E-2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2CC"/>
      </patternFill>
    </fill>
    <fill>
      <patternFill patternType="solid">
        <fgColor rgb="FFD0EBB3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612">
    <xf numFmtId="0" fontId="0" fillId="0" borderId="0" xfId="0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2" borderId="0" xfId="0" applyFill="1" applyAlignment="1"/>
    <xf numFmtId="0" fontId="0" fillId="0" borderId="1" xfId="0" applyBorder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2" fontId="0" fillId="4" borderId="1" xfId="0" applyNumberFormat="1" applyFill="1" applyBorder="1"/>
    <xf numFmtId="0" fontId="0" fillId="4" borderId="1" xfId="0" applyFill="1" applyBorder="1"/>
    <xf numFmtId="2" fontId="0" fillId="4" borderId="0" xfId="0" applyNumberFormat="1" applyFill="1"/>
    <xf numFmtId="0" fontId="0" fillId="4" borderId="0" xfId="0" applyFill="1" applyAlignment="1">
      <alignment wrapText="1"/>
    </xf>
    <xf numFmtId="0" fontId="3" fillId="3" borderId="1" xfId="0" applyFont="1" applyFill="1" applyBorder="1"/>
    <xf numFmtId="2" fontId="3" fillId="3" borderId="1" xfId="0" applyNumberFormat="1" applyFont="1" applyFill="1" applyBorder="1"/>
    <xf numFmtId="0" fontId="3" fillId="3" borderId="0" xfId="0" applyFont="1" applyFill="1"/>
    <xf numFmtId="2" fontId="3" fillId="3" borderId="0" xfId="0" applyNumberFormat="1" applyFont="1" applyFill="1"/>
    <xf numFmtId="0" fontId="3" fillId="4" borderId="0" xfId="0" applyFont="1" applyFill="1"/>
    <xf numFmtId="2" fontId="3" fillId="4" borderId="0" xfId="0" applyNumberFormat="1" applyFont="1" applyFill="1"/>
    <xf numFmtId="0" fontId="3" fillId="3" borderId="1" xfId="0" applyFont="1" applyFill="1" applyBorder="1" applyAlignment="1">
      <alignment wrapText="1"/>
    </xf>
    <xf numFmtId="2" fontId="0" fillId="5" borderId="1" xfId="0" applyNumberFormat="1" applyFill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5" borderId="2" xfId="0" applyFill="1" applyBorder="1" applyAlignment="1">
      <alignment wrapText="1"/>
    </xf>
    <xf numFmtId="2" fontId="0" fillId="0" borderId="0" xfId="0" applyNumberFormat="1" applyBorder="1"/>
    <xf numFmtId="2" fontId="3" fillId="5" borderId="1" xfId="0" applyNumberFormat="1" applyFont="1" applyFill="1" applyBorder="1" applyAlignment="1">
      <alignment wrapText="1"/>
    </xf>
    <xf numFmtId="2" fontId="3" fillId="5" borderId="1" xfId="0" applyNumberFormat="1" applyFont="1" applyFill="1" applyBorder="1"/>
    <xf numFmtId="2" fontId="3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/>
    <xf numFmtId="2" fontId="0" fillId="0" borderId="1" xfId="0" applyNumberFormat="1" applyBorder="1" applyAlignment="1">
      <alignment horizontal="left"/>
    </xf>
    <xf numFmtId="2" fontId="4" fillId="3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2" fontId="5" fillId="0" borderId="0" xfId="0" applyNumberFormat="1" applyFont="1"/>
    <xf numFmtId="0" fontId="5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2" borderId="25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7" fillId="2" borderId="26" xfId="0" applyFont="1" applyFill="1" applyBorder="1" applyAlignment="1">
      <alignment horizontal="center" wrapText="1"/>
    </xf>
    <xf numFmtId="0" fontId="7" fillId="2" borderId="26" xfId="0" applyFont="1" applyFill="1" applyBorder="1" applyAlignment="1"/>
    <xf numFmtId="0" fontId="7" fillId="2" borderId="1" xfId="0" applyFont="1" applyFill="1" applyBorder="1" applyAlignment="1"/>
    <xf numFmtId="0" fontId="7" fillId="2" borderId="27" xfId="0" applyFont="1" applyFill="1" applyBorder="1" applyAlignment="1"/>
    <xf numFmtId="0" fontId="0" fillId="0" borderId="0" xfId="0" applyFont="1" applyAlignment="1">
      <alignment horizontal="left"/>
    </xf>
    <xf numFmtId="0" fontId="7" fillId="2" borderId="29" xfId="0" applyFont="1" applyFill="1" applyBorder="1" applyAlignment="1"/>
    <xf numFmtId="0" fontId="8" fillId="2" borderId="30" xfId="0" applyFont="1" applyFill="1" applyBorder="1" applyAlignment="1"/>
    <xf numFmtId="0" fontId="8" fillId="2" borderId="20" xfId="0" applyFont="1" applyFill="1" applyBorder="1" applyAlignment="1"/>
    <xf numFmtId="0" fontId="11" fillId="2" borderId="1" xfId="0" applyFont="1" applyFill="1" applyBorder="1" applyAlignment="1"/>
    <xf numFmtId="0" fontId="7" fillId="2" borderId="30" xfId="0" applyFont="1" applyFill="1" applyBorder="1" applyAlignment="1"/>
    <xf numFmtId="0" fontId="7" fillId="2" borderId="30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20" xfId="0" applyFont="1" applyFill="1" applyBorder="1" applyAlignment="1"/>
    <xf numFmtId="0" fontId="8" fillId="3" borderId="10" xfId="0" applyFont="1" applyFill="1" applyBorder="1" applyAlignment="1"/>
    <xf numFmtId="0" fontId="11" fillId="3" borderId="17" xfId="0" applyFont="1" applyFill="1" applyBorder="1" applyAlignment="1"/>
    <xf numFmtId="0" fontId="7" fillId="6" borderId="12" xfId="0" applyFont="1" applyFill="1" applyBorder="1" applyAlignment="1"/>
    <xf numFmtId="0" fontId="7" fillId="0" borderId="12" xfId="0" applyFont="1" applyBorder="1" applyAlignment="1"/>
    <xf numFmtId="0" fontId="8" fillId="0" borderId="1" xfId="0" applyFont="1" applyBorder="1" applyAlignment="1"/>
    <xf numFmtId="0" fontId="8" fillId="0" borderId="2" xfId="0" applyFont="1" applyBorder="1" applyAlignment="1"/>
    <xf numFmtId="0" fontId="11" fillId="0" borderId="1" xfId="0" applyFont="1" applyBorder="1" applyAlignment="1"/>
    <xf numFmtId="0" fontId="7" fillId="0" borderId="1" xfId="0" applyFont="1" applyBorder="1" applyAlignment="1"/>
    <xf numFmtId="0" fontId="11" fillId="6" borderId="1" xfId="0" applyFont="1" applyFill="1" applyBorder="1" applyAlignment="1">
      <alignment wrapText="1"/>
    </xf>
    <xf numFmtId="0" fontId="7" fillId="0" borderId="2" xfId="0" applyFont="1" applyBorder="1" applyAlignment="1"/>
    <xf numFmtId="0" fontId="8" fillId="3" borderId="31" xfId="0" applyFont="1" applyFill="1" applyBorder="1" applyAlignment="1"/>
    <xf numFmtId="0" fontId="11" fillId="0" borderId="1" xfId="0" applyFont="1" applyFill="1" applyBorder="1" applyAlignment="1"/>
    <xf numFmtId="0" fontId="7" fillId="6" borderId="18" xfId="0" applyFont="1" applyFill="1" applyBorder="1" applyAlignment="1"/>
    <xf numFmtId="0" fontId="7" fillId="0" borderId="18" xfId="0" applyFont="1" applyBorder="1" applyAlignment="1"/>
    <xf numFmtId="0" fontId="8" fillId="0" borderId="19" xfId="0" applyFont="1" applyBorder="1" applyAlignment="1"/>
    <xf numFmtId="0" fontId="8" fillId="0" borderId="13" xfId="0" applyFont="1" applyBorder="1" applyAlignment="1"/>
    <xf numFmtId="0" fontId="7" fillId="0" borderId="19" xfId="0" applyFont="1" applyBorder="1" applyAlignment="1"/>
    <xf numFmtId="0" fontId="7" fillId="0" borderId="13" xfId="0" applyFont="1" applyBorder="1" applyAlignment="1"/>
    <xf numFmtId="0" fontId="8" fillId="3" borderId="32" xfId="0" applyFont="1" applyFill="1" applyBorder="1" applyAlignment="1"/>
    <xf numFmtId="0" fontId="7" fillId="6" borderId="33" xfId="0" applyFont="1" applyFill="1" applyBorder="1" applyAlignment="1"/>
    <xf numFmtId="0" fontId="7" fillId="0" borderId="34" xfId="0" applyFont="1" applyBorder="1" applyAlignment="1"/>
    <xf numFmtId="0" fontId="8" fillId="0" borderId="34" xfId="0" applyFont="1" applyBorder="1" applyAlignment="1"/>
    <xf numFmtId="0" fontId="7" fillId="0" borderId="35" xfId="0" applyFont="1" applyBorder="1" applyAlignment="1"/>
    <xf numFmtId="0" fontId="8" fillId="3" borderId="6" xfId="0" applyFont="1" applyFill="1" applyBorder="1" applyAlignment="1">
      <alignment horizontal="right" vertical="center"/>
    </xf>
    <xf numFmtId="0" fontId="10" fillId="3" borderId="17" xfId="0" applyFont="1" applyFill="1" applyBorder="1" applyAlignment="1"/>
    <xf numFmtId="0" fontId="7" fillId="6" borderId="29" xfId="0" applyFont="1" applyFill="1" applyBorder="1" applyAlignment="1"/>
    <xf numFmtId="0" fontId="7" fillId="0" borderId="29" xfId="0" applyFont="1" applyBorder="1" applyAlignment="1"/>
    <xf numFmtId="0" fontId="8" fillId="0" borderId="30" xfId="0" applyFont="1" applyBorder="1" applyAlignment="1"/>
    <xf numFmtId="0" fontId="8" fillId="0" borderId="20" xfId="0" applyFont="1" applyBorder="1" applyAlignment="1"/>
    <xf numFmtId="0" fontId="7" fillId="0" borderId="30" xfId="0" applyFont="1" applyBorder="1" applyAlignment="1"/>
    <xf numFmtId="0" fontId="7" fillId="0" borderId="20" xfId="0" applyFont="1" applyBorder="1" applyAlignment="1"/>
    <xf numFmtId="0" fontId="8" fillId="3" borderId="10" xfId="0" applyFont="1" applyFill="1" applyBorder="1" applyAlignment="1">
      <alignment horizontal="right" vertical="center"/>
    </xf>
    <xf numFmtId="0" fontId="8" fillId="3" borderId="31" xfId="0" applyFont="1" applyFill="1" applyBorder="1" applyAlignment="1">
      <alignment horizontal="right" vertical="center"/>
    </xf>
    <xf numFmtId="0" fontId="7" fillId="6" borderId="25" xfId="0" applyFont="1" applyFill="1" applyBorder="1" applyAlignment="1"/>
    <xf numFmtId="0" fontId="7" fillId="0" borderId="25" xfId="0" applyFont="1" applyBorder="1" applyAlignment="1"/>
    <xf numFmtId="0" fontId="8" fillId="0" borderId="26" xfId="0" applyFont="1" applyBorder="1" applyAlignment="1"/>
    <xf numFmtId="0" fontId="8" fillId="0" borderId="27" xfId="0" applyFont="1" applyBorder="1" applyAlignment="1"/>
    <xf numFmtId="0" fontId="7" fillId="0" borderId="25" xfId="0" applyFont="1" applyFill="1" applyBorder="1" applyAlignment="1"/>
    <xf numFmtId="0" fontId="11" fillId="0" borderId="26" xfId="0" applyFont="1" applyBorder="1" applyAlignment="1"/>
    <xf numFmtId="0" fontId="7" fillId="0" borderId="26" xfId="0" applyFont="1" applyFill="1" applyBorder="1" applyAlignment="1"/>
    <xf numFmtId="165" fontId="7" fillId="0" borderId="26" xfId="0" applyNumberFormat="1" applyFont="1" applyBorder="1" applyAlignment="1"/>
    <xf numFmtId="0" fontId="7" fillId="0" borderId="26" xfId="0" applyFont="1" applyBorder="1" applyAlignment="1"/>
    <xf numFmtId="0" fontId="7" fillId="0" borderId="26" xfId="0" applyFont="1" applyFill="1" applyBorder="1" applyAlignment="1">
      <alignment wrapText="1"/>
    </xf>
    <xf numFmtId="0" fontId="7" fillId="0" borderId="27" xfId="0" applyFont="1" applyBorder="1" applyAlignment="1"/>
    <xf numFmtId="0" fontId="8" fillId="3" borderId="36" xfId="0" applyFont="1" applyFill="1" applyBorder="1" applyAlignment="1">
      <alignment horizontal="right" vertical="center"/>
    </xf>
    <xf numFmtId="0" fontId="10" fillId="3" borderId="37" xfId="0" applyFont="1" applyFill="1" applyBorder="1" applyAlignment="1"/>
    <xf numFmtId="0" fontId="12" fillId="0" borderId="38" xfId="0" applyFont="1" applyBorder="1" applyAlignment="1"/>
    <xf numFmtId="0" fontId="0" fillId="0" borderId="1" xfId="0" applyFont="1" applyBorder="1" applyAlignment="1"/>
    <xf numFmtId="0" fontId="0" fillId="0" borderId="0" xfId="0" applyFont="1" applyFill="1" applyBorder="1" applyAlignment="1"/>
    <xf numFmtId="0" fontId="15" fillId="0" borderId="0" xfId="0" applyFont="1" applyBorder="1" applyAlignment="1">
      <alignment horizontal="center"/>
    </xf>
    <xf numFmtId="0" fontId="7" fillId="11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3" fontId="7" fillId="7" borderId="1" xfId="0" applyNumberFormat="1" applyFont="1" applyFill="1" applyBorder="1" applyAlignment="1">
      <alignment horizont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/>
    <xf numFmtId="0" fontId="16" fillId="11" borderId="1" xfId="0" applyFont="1" applyFill="1" applyBorder="1" applyAlignment="1"/>
    <xf numFmtId="0" fontId="12" fillId="3" borderId="1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166" fontId="7" fillId="8" borderId="1" xfId="0" applyNumberFormat="1" applyFont="1" applyFill="1" applyBorder="1" applyAlignment="1">
      <alignment horizontal="center" vertical="center" wrapText="1"/>
    </xf>
    <xf numFmtId="166" fontId="7" fillId="12" borderId="1" xfId="0" applyNumberFormat="1" applyFont="1" applyFill="1" applyBorder="1" applyAlignment="1">
      <alignment horizontal="right" vertical="center" wrapText="1"/>
    </xf>
    <xf numFmtId="4" fontId="8" fillId="12" borderId="1" xfId="0" applyNumberFormat="1" applyFont="1" applyFill="1" applyBorder="1" applyAlignment="1">
      <alignment horizontal="right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10" fontId="7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/>
    <xf numFmtId="166" fontId="7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3" fontId="8" fillId="5" borderId="1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1" xfId="0" applyFont="1" applyBorder="1" applyAlignment="1">
      <alignment horizontal="left" vertical="center"/>
    </xf>
    <xf numFmtId="3" fontId="11" fillId="7" borderId="1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wrapText="1"/>
    </xf>
    <xf numFmtId="3" fontId="10" fillId="8" borderId="1" xfId="0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/>
    <xf numFmtId="166" fontId="11" fillId="3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 vertical="center" wrapText="1"/>
    </xf>
    <xf numFmtId="166" fontId="11" fillId="12" borderId="1" xfId="0" applyNumberFormat="1" applyFont="1" applyFill="1" applyBorder="1" applyAlignment="1">
      <alignment horizontal="right" vertical="center" wrapText="1"/>
    </xf>
    <xf numFmtId="4" fontId="10" fillId="12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10" fontId="11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/>
    <xf numFmtId="0" fontId="17" fillId="0" borderId="0" xfId="0" applyFont="1" applyFill="1" applyBorder="1" applyAlignment="1"/>
    <xf numFmtId="3" fontId="18" fillId="0" borderId="0" xfId="0" applyNumberFormat="1" applyFont="1" applyFill="1" applyBorder="1" applyAlignment="1">
      <alignment horizontal="right" wrapText="1"/>
    </xf>
    <xf numFmtId="0" fontId="17" fillId="0" borderId="0" xfId="0" applyFont="1" applyBorder="1" applyAlignment="1"/>
    <xf numFmtId="0" fontId="0" fillId="0" borderId="0" xfId="0" applyFont="1" applyBorder="1" applyAlignment="1"/>
    <xf numFmtId="166" fontId="7" fillId="15" borderId="1" xfId="0" applyNumberFormat="1" applyFont="1" applyFill="1" applyBorder="1" applyAlignment="1">
      <alignment horizontal="right" vertical="center" wrapText="1"/>
    </xf>
    <xf numFmtId="4" fontId="8" fillId="15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/>
    <xf numFmtId="166" fontId="11" fillId="15" borderId="1" xfId="0" applyNumberFormat="1" applyFont="1" applyFill="1" applyBorder="1" applyAlignment="1">
      <alignment horizontal="right" vertical="center" wrapText="1"/>
    </xf>
    <xf numFmtId="4" fontId="10" fillId="15" borderId="1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0" fontId="11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/>
    <xf numFmtId="166" fontId="7" fillId="13" borderId="1" xfId="0" applyNumberFormat="1" applyFont="1" applyFill="1" applyBorder="1" applyAlignment="1">
      <alignment horizontal="right" vertical="center" wrapText="1"/>
    </xf>
    <xf numFmtId="4" fontId="8" fillId="13" borderId="1" xfId="0" applyNumberFormat="1" applyFont="1" applyFill="1" applyBorder="1" applyAlignment="1">
      <alignment horizontal="right" vertical="center" wrapText="1"/>
    </xf>
    <xf numFmtId="3" fontId="7" fillId="14" borderId="1" xfId="0" applyNumberFormat="1" applyFont="1" applyFill="1" applyBorder="1" applyAlignment="1">
      <alignment horizontal="center" vertical="center" wrapText="1"/>
    </xf>
    <xf numFmtId="10" fontId="7" fillId="6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/>
    <xf numFmtId="166" fontId="11" fillId="13" borderId="1" xfId="0" applyNumberFormat="1" applyFont="1" applyFill="1" applyBorder="1" applyAlignment="1">
      <alignment horizontal="right" vertical="center" wrapText="1"/>
    </xf>
    <xf numFmtId="4" fontId="10" fillId="13" borderId="1" xfId="0" applyNumberFormat="1" applyFont="1" applyFill="1" applyBorder="1" applyAlignment="1">
      <alignment horizontal="right" vertical="center" wrapText="1"/>
    </xf>
    <xf numFmtId="3" fontId="11" fillId="14" borderId="1" xfId="0" applyNumberFormat="1" applyFont="1" applyFill="1" applyBorder="1" applyAlignment="1">
      <alignment horizontal="center" vertical="center" wrapText="1"/>
    </xf>
    <xf numFmtId="10" fontId="11" fillId="6" borderId="1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/>
    <xf numFmtId="0" fontId="6" fillId="16" borderId="30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8" fillId="13" borderId="30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66" fontId="7" fillId="17" borderId="1" xfId="0" applyNumberFormat="1" applyFont="1" applyFill="1" applyBorder="1" applyAlignment="1">
      <alignment horizontal="right" vertical="center" wrapText="1"/>
    </xf>
    <xf numFmtId="0" fontId="12" fillId="16" borderId="1" xfId="0" applyFont="1" applyFill="1" applyBorder="1" applyAlignment="1"/>
    <xf numFmtId="0" fontId="12" fillId="5" borderId="1" xfId="0" applyFont="1" applyFill="1" applyBorder="1" applyAlignment="1"/>
    <xf numFmtId="0" fontId="12" fillId="14" borderId="1" xfId="0" applyFont="1" applyFill="1" applyBorder="1" applyAlignment="1">
      <alignment horizontal="center"/>
    </xf>
    <xf numFmtId="3" fontId="6" fillId="5" borderId="1" xfId="0" applyNumberFormat="1" applyFont="1" applyFill="1" applyBorder="1" applyAlignment="1"/>
    <xf numFmtId="1" fontId="12" fillId="0" borderId="1" xfId="0" applyNumberFormat="1" applyFont="1" applyBorder="1" applyAlignment="1"/>
    <xf numFmtId="166" fontId="11" fillId="17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/>
    <xf numFmtId="0" fontId="6" fillId="0" borderId="0" xfId="0" applyFont="1" applyAlignment="1"/>
    <xf numFmtId="0" fontId="6" fillId="0" borderId="0" xfId="0" applyFont="1" applyFill="1" applyBorder="1" applyAlignment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0" xfId="0" applyFont="1"/>
    <xf numFmtId="0" fontId="6" fillId="0" borderId="0" xfId="0" applyFont="1"/>
    <xf numFmtId="0" fontId="11" fillId="0" borderId="0" xfId="0" applyFont="1"/>
    <xf numFmtId="165" fontId="10" fillId="0" borderId="0" xfId="0" applyNumberFormat="1" applyFont="1"/>
    <xf numFmtId="0" fontId="0" fillId="0" borderId="0" xfId="0" applyFont="1" applyAlignment="1">
      <alignment horizontal="center"/>
    </xf>
    <xf numFmtId="3" fontId="8" fillId="13" borderId="30" xfId="0" applyNumberFormat="1" applyFont="1" applyFill="1" applyBorder="1" applyAlignment="1">
      <alignment horizontal="center" wrapText="1"/>
    </xf>
    <xf numFmtId="0" fontId="6" fillId="16" borderId="30" xfId="0" applyFont="1" applyFill="1" applyBorder="1" applyAlignment="1">
      <alignment horizontal="center" vertical="center" wrapText="1"/>
    </xf>
    <xf numFmtId="3" fontId="8" fillId="1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1" fillId="16" borderId="1" xfId="0" applyFont="1" applyFill="1" applyBorder="1" applyAlignment="1"/>
    <xf numFmtId="0" fontId="11" fillId="5" borderId="1" xfId="0" applyFont="1" applyFill="1" applyBorder="1" applyAlignment="1"/>
    <xf numFmtId="0" fontId="11" fillId="14" borderId="1" xfId="0" applyFont="1" applyFill="1" applyBorder="1" applyAlignment="1">
      <alignment horizontal="center"/>
    </xf>
    <xf numFmtId="3" fontId="10" fillId="5" borderId="1" xfId="0" applyNumberFormat="1" applyFont="1" applyFill="1" applyBorder="1" applyAlignment="1"/>
    <xf numFmtId="1" fontId="11" fillId="0" borderId="1" xfId="0" applyNumberFormat="1" applyFont="1" applyBorder="1" applyAlignment="1"/>
    <xf numFmtId="0" fontId="22" fillId="0" borderId="0" xfId="0" applyFont="1" applyBorder="1" applyAlignment="1"/>
    <xf numFmtId="1" fontId="0" fillId="0" borderId="0" xfId="0" applyNumberFormat="1" applyFont="1" applyAlignment="1"/>
    <xf numFmtId="0" fontId="12" fillId="0" borderId="41" xfId="0" applyFont="1" applyBorder="1"/>
    <xf numFmtId="0" fontId="6" fillId="0" borderId="1" xfId="0" applyFont="1" applyBorder="1"/>
    <xf numFmtId="0" fontId="11" fillId="0" borderId="1" xfId="0" applyFont="1" applyBorder="1"/>
    <xf numFmtId="165" fontId="10" fillId="0" borderId="1" xfId="0" applyNumberFormat="1" applyFont="1" applyBorder="1"/>
    <xf numFmtId="0" fontId="23" fillId="0" borderId="0" xfId="0" applyFont="1"/>
    <xf numFmtId="0" fontId="24" fillId="0" borderId="1" xfId="0" applyFont="1" applyBorder="1" applyAlignment="1">
      <alignment horizontal="center"/>
    </xf>
    <xf numFmtId="2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4" fillId="3" borderId="1" xfId="0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2" fontId="24" fillId="5" borderId="1" xfId="0" applyNumberFormat="1" applyFont="1" applyFill="1" applyBorder="1" applyAlignment="1">
      <alignment horizontal="center" vertical="center" wrapText="1"/>
    </xf>
    <xf numFmtId="2" fontId="23" fillId="11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2" fontId="23" fillId="14" borderId="1" xfId="0" applyNumberFormat="1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3" fontId="24" fillId="14" borderId="1" xfId="0" applyNumberFormat="1" applyFont="1" applyFill="1" applyBorder="1" applyAlignment="1">
      <alignment horizontal="center" vertical="center" wrapText="1"/>
    </xf>
    <xf numFmtId="10" fontId="23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11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Border="1"/>
    <xf numFmtId="164" fontId="12" fillId="0" borderId="0" xfId="0" applyNumberFormat="1" applyFont="1"/>
    <xf numFmtId="0" fontId="24" fillId="0" borderId="10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 wrapText="1"/>
    </xf>
    <xf numFmtId="0" fontId="24" fillId="5" borderId="1" xfId="0" applyNumberFormat="1" applyFont="1" applyFill="1" applyBorder="1" applyAlignment="1">
      <alignment horizontal="center" vertical="center" wrapText="1"/>
    </xf>
    <xf numFmtId="3" fontId="23" fillId="14" borderId="1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/>
    <xf numFmtId="0" fontId="23" fillId="0" borderId="36" xfId="0" applyFont="1" applyBorder="1" applyAlignment="1">
      <alignment horizontal="center" vertical="center" wrapText="1"/>
    </xf>
    <xf numFmtId="0" fontId="24" fillId="0" borderId="0" xfId="0" applyFont="1"/>
    <xf numFmtId="0" fontId="12" fillId="3" borderId="0" xfId="0" applyFont="1" applyFill="1"/>
    <xf numFmtId="3" fontId="24" fillId="14" borderId="0" xfId="0" applyNumberFormat="1" applyFont="1" applyFill="1" applyAlignment="1">
      <alignment horizontal="center" vertical="center" wrapText="1"/>
    </xf>
    <xf numFmtId="0" fontId="11" fillId="0" borderId="0" xfId="0" applyFont="1" applyBorder="1"/>
    <xf numFmtId="0" fontId="24" fillId="0" borderId="39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2" fillId="0" borderId="38" xfId="0" applyFont="1" applyBorder="1"/>
    <xf numFmtId="2" fontId="23" fillId="0" borderId="10" xfId="0" applyNumberFormat="1" applyFont="1" applyBorder="1" applyAlignment="1">
      <alignment horizontal="center" vertical="center" wrapText="1"/>
    </xf>
    <xf numFmtId="0" fontId="24" fillId="5" borderId="30" xfId="0" applyNumberFormat="1" applyFont="1" applyFill="1" applyBorder="1" applyAlignment="1">
      <alignment horizontal="center" vertical="center" wrapText="1"/>
    </xf>
    <xf numFmtId="2" fontId="23" fillId="0" borderId="30" xfId="0" applyNumberFormat="1" applyFont="1" applyBorder="1" applyAlignment="1">
      <alignment horizontal="center" vertical="center" wrapText="1"/>
    </xf>
    <xf numFmtId="2" fontId="23" fillId="11" borderId="30" xfId="0" applyNumberFormat="1" applyFont="1" applyFill="1" applyBorder="1" applyAlignment="1">
      <alignment horizontal="center" vertical="center" wrapText="1"/>
    </xf>
    <xf numFmtId="164" fontId="23" fillId="0" borderId="30" xfId="0" applyNumberFormat="1" applyFont="1" applyBorder="1" applyAlignment="1">
      <alignment horizontal="center" vertical="center" wrapText="1"/>
    </xf>
    <xf numFmtId="2" fontId="23" fillId="14" borderId="30" xfId="0" applyNumberFormat="1" applyFont="1" applyFill="1" applyBorder="1" applyAlignment="1">
      <alignment horizontal="center" vertical="center" wrapText="1"/>
    </xf>
    <xf numFmtId="2" fontId="23" fillId="3" borderId="30" xfId="0" applyNumberFormat="1" applyFont="1" applyFill="1" applyBorder="1" applyAlignment="1">
      <alignment horizontal="center" vertical="center" wrapText="1"/>
    </xf>
    <xf numFmtId="3" fontId="24" fillId="14" borderId="30" xfId="0" applyNumberFormat="1" applyFont="1" applyFill="1" applyBorder="1" applyAlignment="1">
      <alignment horizontal="center" vertical="center" wrapText="1"/>
    </xf>
    <xf numFmtId="3" fontId="24" fillId="3" borderId="30" xfId="0" applyNumberFormat="1" applyFont="1" applyFill="1" applyBorder="1" applyAlignment="1">
      <alignment horizontal="center" vertical="center" wrapText="1"/>
    </xf>
    <xf numFmtId="3" fontId="23" fillId="14" borderId="30" xfId="0" applyNumberFormat="1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10" fontId="23" fillId="0" borderId="30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2" fontId="23" fillId="0" borderId="25" xfId="0" applyNumberFormat="1" applyFont="1" applyBorder="1" applyAlignment="1">
      <alignment horizontal="center" vertical="center" wrapText="1"/>
    </xf>
    <xf numFmtId="0" fontId="12" fillId="6" borderId="0" xfId="0" applyFont="1" applyFill="1"/>
    <xf numFmtId="0" fontId="24" fillId="6" borderId="0" xfId="0" applyFont="1" applyFill="1"/>
    <xf numFmtId="0" fontId="24" fillId="14" borderId="0" xfId="0" applyFont="1" applyFill="1"/>
    <xf numFmtId="0" fontId="24" fillId="0" borderId="0" xfId="0" applyFont="1" applyBorder="1"/>
    <xf numFmtId="0" fontId="12" fillId="6" borderId="0" xfId="0" applyFont="1" applyFill="1" applyBorder="1"/>
    <xf numFmtId="0" fontId="24" fillId="6" borderId="0" xfId="0" applyFont="1" applyFill="1" applyBorder="1"/>
    <xf numFmtId="0" fontId="24" fillId="14" borderId="0" xfId="0" applyFont="1" applyFill="1" applyBorder="1"/>
    <xf numFmtId="0" fontId="23" fillId="0" borderId="0" xfId="0" applyFont="1" applyBorder="1"/>
    <xf numFmtId="164" fontId="12" fillId="0" borderId="0" xfId="0" applyNumberFormat="1" applyFont="1" applyBorder="1"/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2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wrapText="1"/>
    </xf>
    <xf numFmtId="1" fontId="24" fillId="5" borderId="1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0" fontId="12" fillId="0" borderId="30" xfId="0" applyFont="1" applyBorder="1"/>
    <xf numFmtId="0" fontId="23" fillId="6" borderId="0" xfId="0" applyFont="1" applyFill="1" applyAlignment="1">
      <alignment wrapText="1"/>
    </xf>
    <xf numFmtId="2" fontId="24" fillId="6" borderId="0" xfId="0" applyNumberFormat="1" applyFont="1" applyFill="1" applyAlignment="1">
      <alignment wrapText="1"/>
    </xf>
    <xf numFmtId="2" fontId="23" fillId="6" borderId="0" xfId="0" applyNumberFormat="1" applyFont="1" applyFill="1" applyAlignment="1">
      <alignment wrapText="1"/>
    </xf>
    <xf numFmtId="0" fontId="23" fillId="6" borderId="0" xfId="0" applyFont="1" applyFill="1"/>
    <xf numFmtId="0" fontId="23" fillId="0" borderId="19" xfId="0" applyFont="1" applyBorder="1" applyAlignment="1">
      <alignment horizontal="center" vertical="center" wrapText="1"/>
    </xf>
    <xf numFmtId="1" fontId="24" fillId="5" borderId="19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2" fontId="23" fillId="11" borderId="19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Border="1" applyAlignment="1">
      <alignment horizontal="center" vertical="center" wrapText="1"/>
    </xf>
    <xf numFmtId="2" fontId="23" fillId="14" borderId="19" xfId="0" applyNumberFormat="1" applyFont="1" applyFill="1" applyBorder="1" applyAlignment="1">
      <alignment horizontal="center" vertical="center" wrapText="1"/>
    </xf>
    <xf numFmtId="2" fontId="23" fillId="3" borderId="19" xfId="0" applyNumberFormat="1" applyFont="1" applyFill="1" applyBorder="1" applyAlignment="1">
      <alignment horizontal="center" vertical="center" wrapText="1"/>
    </xf>
    <xf numFmtId="3" fontId="24" fillId="14" borderId="19" xfId="0" applyNumberFormat="1" applyFont="1" applyFill="1" applyBorder="1" applyAlignment="1">
      <alignment horizontal="center" vertical="center" wrapText="1"/>
    </xf>
    <xf numFmtId="3" fontId="24" fillId="3" borderId="19" xfId="0" applyNumberFormat="1" applyFont="1" applyFill="1" applyBorder="1" applyAlignment="1">
      <alignment horizontal="center" vertical="center" wrapText="1"/>
    </xf>
    <xf numFmtId="3" fontId="23" fillId="14" borderId="19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23" fillId="0" borderId="42" xfId="0" applyFont="1" applyFill="1" applyBorder="1" applyAlignment="1">
      <alignment horizontal="center" vertical="center" wrapText="1"/>
    </xf>
    <xf numFmtId="1" fontId="24" fillId="0" borderId="42" xfId="0" applyNumberFormat="1" applyFont="1" applyFill="1" applyBorder="1" applyAlignment="1">
      <alignment horizontal="center" vertical="center" wrapText="1"/>
    </xf>
    <xf numFmtId="2" fontId="23" fillId="0" borderId="42" xfId="0" applyNumberFormat="1" applyFont="1" applyFill="1" applyBorder="1" applyAlignment="1">
      <alignment horizontal="center" vertical="center" wrapText="1"/>
    </xf>
    <xf numFmtId="164" fontId="23" fillId="0" borderId="42" xfId="0" applyNumberFormat="1" applyFont="1" applyFill="1" applyBorder="1" applyAlignment="1">
      <alignment horizontal="center" vertical="center" wrapText="1"/>
    </xf>
    <xf numFmtId="3" fontId="24" fillId="0" borderId="42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10" fontId="23" fillId="0" borderId="42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/>
    <xf numFmtId="0" fontId="24" fillId="5" borderId="30" xfId="0" applyFont="1" applyFill="1" applyBorder="1" applyAlignment="1">
      <alignment horizontal="center" vertical="center" wrapText="1"/>
    </xf>
    <xf numFmtId="0" fontId="23" fillId="11" borderId="30" xfId="0" applyFont="1" applyFill="1" applyBorder="1" applyAlignment="1">
      <alignment horizontal="center" vertical="center" wrapText="1"/>
    </xf>
    <xf numFmtId="0" fontId="23" fillId="14" borderId="30" xfId="0" applyFont="1" applyFill="1" applyBorder="1" applyAlignment="1">
      <alignment horizontal="center" vertical="center" wrapText="1"/>
    </xf>
    <xf numFmtId="0" fontId="24" fillId="14" borderId="30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4" fontId="0" fillId="0" borderId="0" xfId="0" applyNumberFormat="1" applyFont="1" applyAlignment="1"/>
    <xf numFmtId="0" fontId="0" fillId="0" borderId="0" xfId="0" applyFont="1" applyAlignment="1">
      <alignment wrapText="1"/>
    </xf>
    <xf numFmtId="1" fontId="25" fillId="0" borderId="1" xfId="0" applyNumberFormat="1" applyFont="1" applyBorder="1" applyAlignment="1"/>
    <xf numFmtId="3" fontId="23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2" fontId="5" fillId="2" borderId="0" xfId="0" applyNumberFormat="1" applyFont="1" applyFill="1"/>
    <xf numFmtId="0" fontId="5" fillId="0" borderId="1" xfId="0" applyFont="1" applyBorder="1"/>
    <xf numFmtId="2" fontId="5" fillId="0" borderId="1" xfId="0" applyNumberFormat="1" applyFont="1" applyBorder="1"/>
    <xf numFmtId="2" fontId="5" fillId="0" borderId="0" xfId="0" applyNumberFormat="1" applyFont="1" applyBorder="1"/>
    <xf numFmtId="0" fontId="5" fillId="0" borderId="1" xfId="0" applyFont="1" applyBorder="1" applyAlignment="1">
      <alignment wrapText="1"/>
    </xf>
    <xf numFmtId="0" fontId="4" fillId="3" borderId="0" xfId="0" applyFont="1" applyFill="1"/>
    <xf numFmtId="2" fontId="4" fillId="3" borderId="0" xfId="0" applyNumberFormat="1" applyFont="1" applyFill="1"/>
    <xf numFmtId="0" fontId="4" fillId="4" borderId="0" xfId="0" applyFont="1" applyFill="1"/>
    <xf numFmtId="2" fontId="4" fillId="4" borderId="0" xfId="0" applyNumberFormat="1" applyFont="1" applyFill="1"/>
    <xf numFmtId="0" fontId="26" fillId="2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left"/>
    </xf>
    <xf numFmtId="0" fontId="5" fillId="4" borderId="1" xfId="0" applyFont="1" applyFill="1" applyBorder="1"/>
    <xf numFmtId="2" fontId="5" fillId="4" borderId="1" xfId="0" applyNumberFormat="1" applyFont="1" applyFill="1" applyBorder="1"/>
    <xf numFmtId="0" fontId="4" fillId="3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2" fontId="5" fillId="6" borderId="0" xfId="0" applyNumberFormat="1" applyFont="1" applyFill="1"/>
    <xf numFmtId="0" fontId="5" fillId="4" borderId="0" xfId="0" applyFont="1" applyFill="1" applyAlignment="1">
      <alignment wrapText="1"/>
    </xf>
    <xf numFmtId="0" fontId="5" fillId="6" borderId="0" xfId="0" applyFont="1" applyFill="1"/>
    <xf numFmtId="0" fontId="5" fillId="2" borderId="0" xfId="0" applyFont="1" applyFill="1" applyAlignment="1"/>
    <xf numFmtId="2" fontId="4" fillId="3" borderId="1" xfId="0" applyNumberFormat="1" applyFont="1" applyFill="1" applyBorder="1" applyAlignment="1">
      <alignment wrapText="1"/>
    </xf>
    <xf numFmtId="0" fontId="28" fillId="0" borderId="1" xfId="0" applyFont="1" applyBorder="1"/>
    <xf numFmtId="0" fontId="28" fillId="0" borderId="1" xfId="0" applyFont="1" applyBorder="1" applyAlignment="1">
      <alignment wrapText="1"/>
    </xf>
    <xf numFmtId="9" fontId="5" fillId="0" borderId="0" xfId="1" applyFont="1"/>
    <xf numFmtId="164" fontId="4" fillId="3" borderId="1" xfId="0" applyNumberFormat="1" applyFont="1" applyFill="1" applyBorder="1"/>
    <xf numFmtId="0" fontId="5" fillId="5" borderId="2" xfId="0" applyFont="1" applyFill="1" applyBorder="1" applyAlignment="1">
      <alignment wrapText="1"/>
    </xf>
    <xf numFmtId="2" fontId="5" fillId="5" borderId="1" xfId="0" applyNumberFormat="1" applyFont="1" applyFill="1" applyBorder="1" applyAlignment="1">
      <alignment wrapText="1"/>
    </xf>
    <xf numFmtId="2" fontId="4" fillId="5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0" fontId="30" fillId="0" borderId="1" xfId="0" applyFont="1" applyBorder="1"/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4" fillId="5" borderId="1" xfId="0" applyNumberFormat="1" applyFont="1" applyFill="1" applyBorder="1"/>
    <xf numFmtId="0" fontId="29" fillId="0" borderId="1" xfId="0" applyFont="1" applyBorder="1"/>
    <xf numFmtId="165" fontId="28" fillId="0" borderId="1" xfId="0" applyNumberFormat="1" applyFont="1" applyBorder="1"/>
    <xf numFmtId="9" fontId="29" fillId="0" borderId="1" xfId="0" applyNumberFormat="1" applyFont="1" applyBorder="1"/>
    <xf numFmtId="10" fontId="5" fillId="2" borderId="1" xfId="0" applyNumberFormat="1" applyFont="1" applyFill="1" applyBorder="1"/>
    <xf numFmtId="0" fontId="5" fillId="2" borderId="1" xfId="0" applyFont="1" applyFill="1" applyBorder="1"/>
    <xf numFmtId="165" fontId="5" fillId="0" borderId="1" xfId="0" applyNumberFormat="1" applyFont="1" applyBorder="1"/>
    <xf numFmtId="0" fontId="5" fillId="0" borderId="2" xfId="0" applyFont="1" applyBorder="1" applyAlignment="1"/>
    <xf numFmtId="0" fontId="5" fillId="0" borderId="41" xfId="0" applyFont="1" applyBorder="1" applyAlignment="1"/>
    <xf numFmtId="2" fontId="2" fillId="0" borderId="1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2" fontId="5" fillId="0" borderId="0" xfId="0" applyNumberFormat="1" applyFont="1" applyProtection="1"/>
    <xf numFmtId="0" fontId="26" fillId="2" borderId="0" xfId="0" applyFont="1" applyFill="1" applyProtection="1"/>
    <xf numFmtId="2" fontId="5" fillId="2" borderId="0" xfId="0" applyNumberFormat="1" applyFont="1" applyFill="1" applyProtection="1"/>
    <xf numFmtId="0" fontId="5" fillId="2" borderId="0" xfId="0" applyFont="1" applyFill="1" applyProtection="1"/>
    <xf numFmtId="2" fontId="5" fillId="0" borderId="0" xfId="0" applyNumberFormat="1" applyFont="1" applyBorder="1" applyProtection="1"/>
    <xf numFmtId="0" fontId="26" fillId="2" borderId="0" xfId="0" applyFont="1" applyFill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2" fontId="5" fillId="0" borderId="0" xfId="0" applyNumberFormat="1" applyFont="1" applyFill="1" applyProtection="1"/>
    <xf numFmtId="2" fontId="5" fillId="6" borderId="0" xfId="0" applyNumberFormat="1" applyFont="1" applyFill="1" applyProtection="1"/>
    <xf numFmtId="0" fontId="5" fillId="6" borderId="0" xfId="0" applyFont="1" applyFill="1" applyProtection="1"/>
    <xf numFmtId="2" fontId="0" fillId="2" borderId="0" xfId="0" applyNumberFormat="1" applyFont="1" applyFill="1" applyProtection="1"/>
    <xf numFmtId="168" fontId="26" fillId="18" borderId="1" xfId="0" applyNumberFormat="1" applyFont="1" applyFill="1" applyBorder="1" applyProtection="1"/>
    <xf numFmtId="10" fontId="5" fillId="0" borderId="1" xfId="0" applyNumberFormat="1" applyFont="1" applyBorder="1" applyAlignment="1" applyProtection="1">
      <alignment horizontal="center"/>
    </xf>
    <xf numFmtId="2" fontId="5" fillId="0" borderId="1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1" fontId="26" fillId="6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Protection="1"/>
    <xf numFmtId="2" fontId="0" fillId="0" borderId="0" xfId="0" applyNumberFormat="1" applyFont="1" applyAlignment="1" applyProtection="1">
      <alignment wrapText="1"/>
    </xf>
    <xf numFmtId="2" fontId="37" fillId="6" borderId="0" xfId="0" applyNumberFormat="1" applyFont="1" applyFill="1" applyProtection="1"/>
    <xf numFmtId="2" fontId="37" fillId="0" borderId="0" xfId="0" applyNumberFormat="1" applyFont="1" applyProtection="1"/>
    <xf numFmtId="0" fontId="4" fillId="19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26" fillId="6" borderId="0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 applyProtection="1">
      <alignment horizontal="center"/>
    </xf>
    <xf numFmtId="0" fontId="34" fillId="16" borderId="1" xfId="0" applyFont="1" applyFill="1" applyBorder="1" applyAlignment="1" applyProtection="1">
      <alignment horizontal="center"/>
    </xf>
    <xf numFmtId="2" fontId="5" fillId="0" borderId="0" xfId="0" applyNumberFormat="1" applyFont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6" fillId="2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16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0" fontId="33" fillId="2" borderId="0" xfId="0" applyFont="1" applyFill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4" fillId="16" borderId="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2" fontId="5" fillId="0" borderId="0" xfId="0" applyNumberFormat="1" applyFont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horizontal="center"/>
    </xf>
    <xf numFmtId="2" fontId="4" fillId="16" borderId="1" xfId="0" applyNumberFormat="1" applyFont="1" applyFill="1" applyBorder="1" applyAlignment="1" applyProtection="1">
      <alignment horizontal="center"/>
    </xf>
    <xf numFmtId="2" fontId="4" fillId="19" borderId="1" xfId="0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Alignment="1" applyProtection="1">
      <alignment horizontal="center"/>
    </xf>
    <xf numFmtId="2" fontId="2" fillId="18" borderId="1" xfId="0" applyNumberFormat="1" applyFont="1" applyFill="1" applyBorder="1" applyAlignment="1" applyProtection="1">
      <alignment horizontal="center" vertical="center" wrapText="1"/>
    </xf>
    <xf numFmtId="0" fontId="26" fillId="18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/>
    </xf>
    <xf numFmtId="0" fontId="36" fillId="18" borderId="30" xfId="0" applyFont="1" applyFill="1" applyBorder="1" applyAlignment="1" applyProtection="1">
      <alignment horizontal="center" vertical="center" wrapText="1"/>
    </xf>
    <xf numFmtId="0" fontId="36" fillId="18" borderId="20" xfId="0" applyFont="1" applyFill="1" applyBorder="1" applyAlignment="1" applyProtection="1">
      <alignment horizontal="center" vertical="center" wrapText="1"/>
    </xf>
    <xf numFmtId="168" fontId="26" fillId="3" borderId="17" xfId="0" applyNumberFormat="1" applyFont="1" applyFill="1" applyBorder="1" applyProtection="1"/>
    <xf numFmtId="168" fontId="26" fillId="3" borderId="37" xfId="0" applyNumberFormat="1" applyFont="1" applyFill="1" applyBorder="1" applyProtection="1"/>
    <xf numFmtId="0" fontId="36" fillId="18" borderId="29" xfId="0" applyFont="1" applyFill="1" applyBorder="1" applyAlignment="1" applyProtection="1">
      <alignment horizontal="center" vertical="center" wrapText="1"/>
    </xf>
    <xf numFmtId="0" fontId="36" fillId="18" borderId="8" xfId="0" applyFont="1" applyFill="1" applyBorder="1" applyAlignment="1" applyProtection="1">
      <alignment horizontal="center" vertical="center" wrapText="1"/>
    </xf>
    <xf numFmtId="168" fontId="36" fillId="18" borderId="17" xfId="0" applyNumberFormat="1" applyFont="1" applyFill="1" applyBorder="1" applyAlignment="1" applyProtection="1">
      <alignment horizontal="center" vertical="center" wrapText="1"/>
    </xf>
    <xf numFmtId="168" fontId="36" fillId="18" borderId="37" xfId="0" applyNumberFormat="1" applyFont="1" applyFill="1" applyBorder="1" applyAlignment="1" applyProtection="1">
      <alignment horizontal="center" vertical="center" wrapText="1"/>
    </xf>
    <xf numFmtId="0" fontId="36" fillId="6" borderId="29" xfId="0" applyFont="1" applyFill="1" applyBorder="1" applyAlignment="1" applyProtection="1">
      <alignment horizontal="center" vertical="center" wrapText="1"/>
    </xf>
    <xf numFmtId="0" fontId="36" fillId="6" borderId="12" xfId="0" applyFont="1" applyFill="1" applyBorder="1" applyAlignment="1" applyProtection="1">
      <alignment horizontal="center" vertical="center" wrapText="1"/>
    </xf>
    <xf numFmtId="0" fontId="36" fillId="6" borderId="25" xfId="0" applyFont="1" applyFill="1" applyBorder="1" applyAlignment="1" applyProtection="1">
      <alignment horizontal="center" vertical="center" wrapText="1"/>
    </xf>
    <xf numFmtId="168" fontId="36" fillId="6" borderId="30" xfId="0" applyNumberFormat="1" applyFont="1" applyFill="1" applyBorder="1" applyAlignment="1" applyProtection="1">
      <alignment horizontal="center" vertical="center" wrapText="1"/>
    </xf>
    <xf numFmtId="2" fontId="26" fillId="2" borderId="1" xfId="0" applyNumberFormat="1" applyFont="1" applyFill="1" applyBorder="1" applyAlignment="1" applyProtection="1">
      <alignment horizontal="center" vertical="center" wrapText="1"/>
    </xf>
    <xf numFmtId="170" fontId="26" fillId="2" borderId="1" xfId="0" applyNumberFormat="1" applyFont="1" applyFill="1" applyBorder="1" applyAlignment="1" applyProtection="1">
      <alignment horizontal="center" vertical="center"/>
    </xf>
    <xf numFmtId="169" fontId="2" fillId="0" borderId="1" xfId="0" applyNumberFormat="1" applyFont="1" applyFill="1" applyBorder="1" applyAlignment="1" applyProtection="1">
      <alignment horizontal="center" vertical="center"/>
    </xf>
    <xf numFmtId="170" fontId="26" fillId="0" borderId="1" xfId="0" applyNumberFormat="1" applyFont="1" applyFill="1" applyBorder="1" applyAlignment="1" applyProtection="1">
      <alignment horizontal="center" vertical="center"/>
    </xf>
    <xf numFmtId="168" fontId="31" fillId="6" borderId="1" xfId="0" applyNumberFormat="1" applyFont="1" applyFill="1" applyBorder="1" applyProtection="1"/>
    <xf numFmtId="168" fontId="31" fillId="6" borderId="2" xfId="0" applyNumberFormat="1" applyFont="1" applyFill="1" applyBorder="1" applyProtection="1"/>
    <xf numFmtId="168" fontId="31" fillId="6" borderId="26" xfId="0" applyNumberFormat="1" applyFont="1" applyFill="1" applyBorder="1" applyProtection="1"/>
    <xf numFmtId="168" fontId="31" fillId="6" borderId="27" xfId="0" applyNumberFormat="1" applyFont="1" applyFill="1" applyBorder="1" applyProtection="1"/>
    <xf numFmtId="168" fontId="36" fillId="6" borderId="1" xfId="0" applyNumberFormat="1" applyFont="1" applyFill="1" applyBorder="1" applyAlignment="1" applyProtection="1">
      <alignment horizontal="center" vertical="center" wrapText="1"/>
    </xf>
    <xf numFmtId="168" fontId="36" fillId="6" borderId="2" xfId="0" applyNumberFormat="1" applyFont="1" applyFill="1" applyBorder="1" applyAlignment="1" applyProtection="1">
      <alignment horizontal="center" vertical="center" wrapText="1"/>
    </xf>
    <xf numFmtId="168" fontId="36" fillId="6" borderId="26" xfId="0" applyNumberFormat="1" applyFont="1" applyFill="1" applyBorder="1" applyAlignment="1" applyProtection="1">
      <alignment horizontal="center" vertical="center" wrapText="1"/>
    </xf>
    <xf numFmtId="168" fontId="36" fillId="6" borderId="27" xfId="0" applyNumberFormat="1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167" fontId="5" fillId="6" borderId="1" xfId="0" applyNumberFormat="1" applyFont="1" applyFill="1" applyBorder="1" applyAlignment="1" applyProtection="1">
      <alignment horizontal="center" wrapText="1"/>
    </xf>
    <xf numFmtId="167" fontId="5" fillId="6" borderId="1" xfId="0" applyNumberFormat="1" applyFont="1" applyFill="1" applyBorder="1" applyAlignment="1" applyProtection="1">
      <alignment wrapText="1"/>
    </xf>
    <xf numFmtId="167" fontId="2" fillId="6" borderId="1" xfId="0" applyNumberFormat="1" applyFont="1" applyFill="1" applyBorder="1" applyAlignment="1" applyProtection="1">
      <alignment wrapText="1"/>
    </xf>
    <xf numFmtId="167" fontId="5" fillId="6" borderId="2" xfId="0" applyNumberFormat="1" applyFont="1" applyFill="1" applyBorder="1" applyAlignment="1" applyProtection="1">
      <alignment wrapText="1"/>
    </xf>
    <xf numFmtId="2" fontId="4" fillId="3" borderId="52" xfId="0" applyNumberFormat="1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26" fillId="2" borderId="1" xfId="0" applyFont="1" applyFill="1" applyBorder="1" applyAlignment="1" applyProtection="1">
      <alignment horizontal="center" vertical="center"/>
    </xf>
    <xf numFmtId="2" fontId="26" fillId="2" borderId="1" xfId="0" applyNumberFormat="1" applyFont="1" applyFill="1" applyBorder="1" applyAlignment="1" applyProtection="1">
      <alignment horizontal="center"/>
    </xf>
    <xf numFmtId="2" fontId="26" fillId="2" borderId="1" xfId="0" applyNumberFormat="1" applyFont="1" applyFill="1" applyBorder="1" applyAlignment="1" applyProtection="1">
      <alignment horizont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2" fontId="26" fillId="2" borderId="1" xfId="0" applyNumberFormat="1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 wrapText="1"/>
    </xf>
    <xf numFmtId="2" fontId="35" fillId="2" borderId="1" xfId="0" applyNumberFormat="1" applyFont="1" applyFill="1" applyBorder="1" applyAlignment="1" applyProtection="1">
      <alignment horizontal="center" vertical="center" wrapText="1"/>
    </xf>
    <xf numFmtId="2" fontId="35" fillId="2" borderId="2" xfId="0" applyNumberFormat="1" applyFont="1" applyFill="1" applyBorder="1" applyAlignment="1" applyProtection="1">
      <alignment horizontal="center" vertical="center" wrapText="1"/>
    </xf>
    <xf numFmtId="2" fontId="2" fillId="2" borderId="30" xfId="0" applyNumberFormat="1" applyFont="1" applyFill="1" applyBorder="1" applyAlignment="1" applyProtection="1">
      <alignment horizontal="center" wrapText="1"/>
    </xf>
    <xf numFmtId="2" fontId="32" fillId="2" borderId="20" xfId="0" applyNumberFormat="1" applyFont="1" applyFill="1" applyBorder="1" applyAlignment="1" applyProtection="1">
      <alignment horizontal="center" wrapText="1"/>
    </xf>
    <xf numFmtId="0" fontId="36" fillId="3" borderId="49" xfId="0" applyFont="1" applyFill="1" applyBorder="1" applyAlignment="1" applyProtection="1">
      <alignment horizontal="center" vertical="center" wrapText="1"/>
    </xf>
    <xf numFmtId="0" fontId="36" fillId="3" borderId="50" xfId="0" applyFont="1" applyFill="1" applyBorder="1" applyAlignment="1" applyProtection="1">
      <alignment horizontal="center" vertical="center" wrapText="1"/>
    </xf>
    <xf numFmtId="0" fontId="36" fillId="3" borderId="51" xfId="0" applyFont="1" applyFill="1" applyBorder="1" applyAlignment="1" applyProtection="1">
      <alignment horizontal="center" vertical="center" wrapText="1"/>
    </xf>
    <xf numFmtId="168" fontId="36" fillId="3" borderId="48" xfId="0" applyNumberFormat="1" applyFont="1" applyFill="1" applyBorder="1" applyAlignment="1" applyProtection="1">
      <alignment horizontal="center" vertical="center" wrapText="1"/>
    </xf>
    <xf numFmtId="168" fontId="36" fillId="3" borderId="46" xfId="0" applyNumberFormat="1" applyFont="1" applyFill="1" applyBorder="1" applyAlignment="1" applyProtection="1">
      <alignment horizontal="center" vertical="center" wrapText="1"/>
    </xf>
    <xf numFmtId="168" fontId="36" fillId="3" borderId="47" xfId="0" applyNumberFormat="1" applyFont="1" applyFill="1" applyBorder="1" applyAlignment="1" applyProtection="1">
      <alignment horizontal="center" vertical="center" wrapText="1"/>
    </xf>
    <xf numFmtId="0" fontId="26" fillId="2" borderId="0" xfId="0" applyFont="1" applyFill="1" applyAlignment="1" applyProtection="1">
      <alignment horizontal="left" vertical="center"/>
    </xf>
    <xf numFmtId="3" fontId="8" fillId="12" borderId="19" xfId="0" applyNumberFormat="1" applyFont="1" applyFill="1" applyBorder="1" applyAlignment="1">
      <alignment horizontal="center" vertical="center" wrapText="1"/>
    </xf>
    <xf numFmtId="3" fontId="8" fillId="12" borderId="38" xfId="0" applyNumberFormat="1" applyFont="1" applyFill="1" applyBorder="1" applyAlignment="1">
      <alignment horizontal="center" vertical="center" wrapText="1"/>
    </xf>
    <xf numFmtId="3" fontId="8" fillId="12" borderId="3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center" vertical="center" wrapText="1"/>
    </xf>
    <xf numFmtId="0" fontId="6" fillId="16" borderId="38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6" fillId="16" borderId="39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 wrapText="1"/>
    </xf>
    <xf numFmtId="0" fontId="6" fillId="16" borderId="21" xfId="0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3" fontId="8" fillId="3" borderId="39" xfId="0" applyNumberFormat="1" applyFont="1" applyFill="1" applyBorder="1" applyAlignment="1">
      <alignment horizontal="center" vertical="center" wrapText="1"/>
    </xf>
    <xf numFmtId="3" fontId="8" fillId="3" borderId="40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13" borderId="19" xfId="0" applyNumberFormat="1" applyFont="1" applyFill="1" applyBorder="1" applyAlignment="1">
      <alignment horizontal="center" wrapText="1"/>
    </xf>
    <xf numFmtId="3" fontId="8" fillId="13" borderId="38" xfId="0" applyNumberFormat="1" applyFont="1" applyFill="1" applyBorder="1" applyAlignment="1">
      <alignment horizontal="center" wrapText="1"/>
    </xf>
    <xf numFmtId="3" fontId="8" fillId="13" borderId="30" xfId="0" applyNumberFormat="1" applyFont="1" applyFill="1" applyBorder="1" applyAlignment="1">
      <alignment horizont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19" fillId="5" borderId="3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3" fontId="8" fillId="8" borderId="19" xfId="0" applyNumberFormat="1" applyFont="1" applyFill="1" applyBorder="1" applyAlignment="1">
      <alignment horizontal="center" vertical="center" wrapText="1"/>
    </xf>
    <xf numFmtId="3" fontId="8" fillId="8" borderId="38" xfId="0" applyNumberFormat="1" applyFont="1" applyFill="1" applyBorder="1" applyAlignment="1">
      <alignment horizontal="center" vertical="center" wrapText="1"/>
    </xf>
    <xf numFmtId="3" fontId="8" fillId="8" borderId="30" xfId="0" applyNumberFormat="1" applyFont="1" applyFill="1" applyBorder="1" applyAlignment="1">
      <alignment horizontal="center" vertical="center" wrapText="1"/>
    </xf>
    <xf numFmtId="3" fontId="8" fillId="13" borderId="1" xfId="0" applyNumberFormat="1" applyFont="1" applyFill="1" applyBorder="1" applyAlignment="1">
      <alignment horizontal="center" vertical="center" wrapText="1"/>
    </xf>
    <xf numFmtId="3" fontId="8" fillId="14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8" fillId="12" borderId="19" xfId="0" applyNumberFormat="1" applyFont="1" applyFill="1" applyBorder="1" applyAlignment="1">
      <alignment horizontal="center" vertical="center" wrapText="1"/>
    </xf>
    <xf numFmtId="166" fontId="8" fillId="12" borderId="38" xfId="0" applyNumberFormat="1" applyFont="1" applyFill="1" applyBorder="1" applyAlignment="1">
      <alignment horizontal="center" vertical="center" wrapText="1"/>
    </xf>
    <xf numFmtId="166" fontId="8" fillId="12" borderId="3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3" fontId="7" fillId="8" borderId="1" xfId="0" applyNumberFormat="1" applyFont="1" applyFill="1" applyBorder="1" applyAlignment="1">
      <alignment horizontal="center" vertical="center" wrapText="1"/>
    </xf>
    <xf numFmtId="3" fontId="8" fillId="1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66" fontId="7" fillId="10" borderId="19" xfId="0" applyNumberFormat="1" applyFont="1" applyFill="1" applyBorder="1" applyAlignment="1">
      <alignment horizontal="center" vertical="center" wrapText="1"/>
    </xf>
    <xf numFmtId="166" fontId="7" fillId="10" borderId="38" xfId="0" applyNumberFormat="1" applyFont="1" applyFill="1" applyBorder="1" applyAlignment="1">
      <alignment horizontal="center" vertical="center" wrapText="1"/>
    </xf>
    <xf numFmtId="166" fontId="7" fillId="10" borderId="30" xfId="0" applyNumberFormat="1" applyFont="1" applyFill="1" applyBorder="1" applyAlignment="1">
      <alignment horizontal="center" vertical="center" wrapText="1"/>
    </xf>
    <xf numFmtId="168" fontId="36" fillId="3" borderId="43" xfId="0" applyNumberFormat="1" applyFont="1" applyFill="1" applyBorder="1" applyAlignment="1" applyProtection="1">
      <alignment horizontal="center" vertical="center" wrapText="1"/>
    </xf>
    <xf numFmtId="168" fontId="36" fillId="3" borderId="44" xfId="0" applyNumberFormat="1" applyFont="1" applyFill="1" applyBorder="1" applyAlignment="1" applyProtection="1">
      <alignment horizontal="center" vertical="center" wrapText="1"/>
    </xf>
    <xf numFmtId="168" fontId="36" fillId="3" borderId="45" xfId="0" applyNumberFormat="1" applyFont="1" applyFill="1" applyBorder="1" applyAlignment="1" applyProtection="1">
      <alignment horizontal="center" vertical="center" wrapText="1"/>
    </xf>
    <xf numFmtId="0" fontId="5" fillId="6" borderId="25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center"/>
    </xf>
    <xf numFmtId="0" fontId="5" fillId="6" borderId="12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26" fillId="2" borderId="43" xfId="0" applyFont="1" applyFill="1" applyBorder="1" applyAlignment="1" applyProtection="1">
      <alignment horizontal="left" vertical="top"/>
    </xf>
    <xf numFmtId="0" fontId="26" fillId="2" borderId="44" xfId="0" applyFont="1" applyFill="1" applyBorder="1" applyAlignment="1" applyProtection="1">
      <alignment horizontal="left" vertical="top"/>
    </xf>
    <xf numFmtId="0" fontId="26" fillId="2" borderId="45" xfId="0" applyFont="1" applyFill="1" applyBorder="1" applyAlignment="1" applyProtection="1">
      <alignment horizontal="left" vertical="top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168" fontId="36" fillId="18" borderId="43" xfId="0" applyNumberFormat="1" applyFont="1" applyFill="1" applyBorder="1" applyAlignment="1" applyProtection="1">
      <alignment horizontal="center" vertical="center" wrapText="1"/>
    </xf>
    <xf numFmtId="168" fontId="36" fillId="18" borderId="44" xfId="0" applyNumberFormat="1" applyFont="1" applyFill="1" applyBorder="1" applyAlignment="1" applyProtection="1">
      <alignment horizontal="center" vertical="center" wrapText="1"/>
    </xf>
    <xf numFmtId="168" fontId="36" fillId="18" borderId="45" xfId="0" applyNumberFormat="1" applyFont="1" applyFill="1" applyBorder="1" applyAlignment="1" applyProtection="1">
      <alignment horizontal="center" vertical="center" wrapText="1"/>
    </xf>
    <xf numFmtId="10" fontId="4" fillId="19" borderId="20" xfId="0" applyNumberFormat="1" applyFont="1" applyFill="1" applyBorder="1" applyAlignment="1" applyProtection="1">
      <alignment horizontal="center" vertical="center"/>
      <protection locked="0"/>
    </xf>
    <xf numFmtId="0" fontId="4" fillId="19" borderId="21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24" fillId="11" borderId="30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11" borderId="3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6" fillId="0" borderId="11" xfId="0" applyFont="1" applyBorder="1" applyAlignment="1"/>
    <xf numFmtId="0" fontId="24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2" fontId="3" fillId="0" borderId="0" xfId="0" applyNumberFormat="1" applyFont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0EB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34"/>
  <sheetViews>
    <sheetView topLeftCell="A50" zoomScale="90" zoomScaleNormal="90" workbookViewId="0">
      <selection activeCell="K82" sqref="K81:K82"/>
    </sheetView>
  </sheetViews>
  <sheetFormatPr defaultColWidth="9.140625" defaultRowHeight="15" x14ac:dyDescent="0.25"/>
  <cols>
    <col min="1" max="1" width="2.85546875" style="39" customWidth="1"/>
    <col min="2" max="2" width="17.7109375" style="39" customWidth="1"/>
    <col min="3" max="3" width="6.42578125" style="39" customWidth="1"/>
    <col min="4" max="4" width="20.42578125" style="39" customWidth="1"/>
    <col min="5" max="5" width="7.42578125" style="39" customWidth="1"/>
    <col min="6" max="6" width="22.7109375" style="39" customWidth="1"/>
    <col min="7" max="7" width="8.85546875" style="39" customWidth="1"/>
    <col min="8" max="8" width="8.7109375" style="105" customWidth="1"/>
    <col min="9" max="9" width="9" style="105" customWidth="1"/>
    <col min="10" max="10" width="6.42578125" style="105" customWidth="1"/>
    <col min="11" max="11" width="15.42578125" style="105" customWidth="1"/>
    <col min="12" max="12" width="11.7109375" style="105" customWidth="1"/>
    <col min="13" max="13" width="9.42578125" style="144" customWidth="1"/>
    <col min="14" max="14" width="11.42578125" style="106" customWidth="1"/>
    <col min="15" max="15" width="14.42578125" style="106" customWidth="1"/>
    <col min="16" max="16" width="12.28515625" style="106" customWidth="1"/>
    <col min="17" max="17" width="14.7109375" style="106" customWidth="1"/>
    <col min="18" max="18" width="13.42578125" style="39" customWidth="1"/>
    <col min="19" max="19" width="13" style="39" customWidth="1"/>
    <col min="20" max="20" width="12.42578125" style="39" customWidth="1"/>
    <col min="21" max="21" width="13.7109375" style="39" customWidth="1"/>
    <col min="22" max="22" width="13" style="39" customWidth="1"/>
    <col min="23" max="23" width="11.42578125" style="39" customWidth="1"/>
    <col min="24" max="24" width="8.28515625" style="39" customWidth="1"/>
    <col min="25" max="25" width="7.7109375" style="39" customWidth="1"/>
    <col min="26" max="26" width="6.85546875" style="39" customWidth="1"/>
    <col min="27" max="27" width="6.28515625" style="39" customWidth="1"/>
    <col min="28" max="16384" width="9.140625" style="39"/>
  </cols>
  <sheetData>
    <row r="1" spans="1:27" x14ac:dyDescent="0.25"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187"/>
    </row>
    <row r="2" spans="1:27" ht="35.25" customHeight="1" x14ac:dyDescent="0.25">
      <c r="A2" s="39">
        <v>1</v>
      </c>
      <c r="B2" s="195" t="s">
        <v>178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521" t="s">
        <v>179</v>
      </c>
      <c r="Q2" s="522"/>
      <c r="R2" s="522"/>
      <c r="S2" s="522"/>
      <c r="T2" s="522"/>
      <c r="U2" s="522"/>
      <c r="V2" s="522"/>
    </row>
    <row r="3" spans="1:27" ht="18.600000000000001" customHeight="1" x14ac:dyDescent="0.25">
      <c r="B3" s="474" t="s">
        <v>180</v>
      </c>
      <c r="C3" s="497" t="s">
        <v>181</v>
      </c>
      <c r="D3" s="511" t="s">
        <v>182</v>
      </c>
      <c r="E3" s="497" t="s">
        <v>181</v>
      </c>
      <c r="F3" s="474" t="s">
        <v>183</v>
      </c>
      <c r="G3" s="497" t="s">
        <v>181</v>
      </c>
      <c r="H3" s="498" t="s">
        <v>184</v>
      </c>
      <c r="I3" s="499" t="s">
        <v>185</v>
      </c>
      <c r="J3" s="499"/>
      <c r="K3" s="502" t="s">
        <v>186</v>
      </c>
      <c r="L3" s="503" t="s">
        <v>187</v>
      </c>
      <c r="M3" s="498" t="s">
        <v>188</v>
      </c>
      <c r="N3" s="498" t="s">
        <v>189</v>
      </c>
      <c r="O3" s="523"/>
      <c r="P3" s="519" t="s">
        <v>190</v>
      </c>
      <c r="Q3" s="500" t="s">
        <v>191</v>
      </c>
      <c r="R3" s="500" t="s">
        <v>192</v>
      </c>
      <c r="S3" s="500" t="s">
        <v>193</v>
      </c>
      <c r="T3" s="501" t="s">
        <v>194</v>
      </c>
      <c r="U3" s="500" t="s">
        <v>195</v>
      </c>
      <c r="V3" s="501" t="s">
        <v>196</v>
      </c>
    </row>
    <row r="4" spans="1:27" ht="48.75" customHeight="1" x14ac:dyDescent="0.25">
      <c r="B4" s="474"/>
      <c r="C4" s="497"/>
      <c r="D4" s="511"/>
      <c r="E4" s="497"/>
      <c r="F4" s="474"/>
      <c r="G4" s="497"/>
      <c r="H4" s="518"/>
      <c r="I4" s="499"/>
      <c r="J4" s="499"/>
      <c r="K4" s="502"/>
      <c r="L4" s="503"/>
      <c r="M4" s="498"/>
      <c r="N4" s="498"/>
      <c r="O4" s="524"/>
      <c r="P4" s="519"/>
      <c r="Q4" s="500"/>
      <c r="R4" s="500"/>
      <c r="S4" s="500"/>
      <c r="T4" s="501"/>
      <c r="U4" s="500"/>
      <c r="V4" s="501"/>
    </row>
    <row r="5" spans="1:27" ht="9" customHeight="1" x14ac:dyDescent="0.25">
      <c r="B5" s="474"/>
      <c r="C5" s="497"/>
      <c r="D5" s="511"/>
      <c r="E5" s="497"/>
      <c r="F5" s="474"/>
      <c r="G5" s="497"/>
      <c r="H5" s="518"/>
      <c r="I5" s="108" t="s">
        <v>197</v>
      </c>
      <c r="J5" s="108" t="s">
        <v>157</v>
      </c>
      <c r="K5" s="502"/>
      <c r="L5" s="503"/>
      <c r="M5" s="498"/>
      <c r="N5" s="498"/>
      <c r="O5" s="525"/>
      <c r="P5" s="519"/>
      <c r="Q5" s="500"/>
      <c r="R5" s="500"/>
      <c r="S5" s="500"/>
      <c r="T5" s="501"/>
      <c r="U5" s="500"/>
      <c r="V5" s="501"/>
    </row>
    <row r="6" spans="1:27" ht="14.45" customHeight="1" x14ac:dyDescent="0.25">
      <c r="A6" s="49">
        <v>1</v>
      </c>
      <c r="B6" s="109" t="s">
        <v>198</v>
      </c>
      <c r="C6" s="194">
        <v>25</v>
      </c>
      <c r="D6" s="111" t="s">
        <v>199</v>
      </c>
      <c r="E6" s="194">
        <v>20</v>
      </c>
      <c r="F6" s="111" t="s">
        <v>176</v>
      </c>
      <c r="G6" s="112">
        <v>10</v>
      </c>
      <c r="H6" s="193">
        <f>C6+E6+G6</f>
        <v>55</v>
      </c>
      <c r="I6" s="114">
        <v>5</v>
      </c>
      <c r="J6" s="115">
        <v>25</v>
      </c>
      <c r="K6" s="116">
        <v>29</v>
      </c>
      <c r="L6" s="117">
        <f>H6+I6+K6</f>
        <v>89</v>
      </c>
      <c r="M6" s="118">
        <v>174.9</v>
      </c>
      <c r="N6" s="118">
        <v>3.5</v>
      </c>
      <c r="O6" s="512" t="s">
        <v>200</v>
      </c>
      <c r="P6" s="119">
        <v>100</v>
      </c>
      <c r="Q6" s="120">
        <f>L6*M6*N6</f>
        <v>54481.35</v>
      </c>
      <c r="R6" s="121">
        <f>Q6/P6</f>
        <v>544.81349999999998</v>
      </c>
      <c r="S6" s="122">
        <v>8.5000000000000006E-2</v>
      </c>
      <c r="T6" s="123">
        <f>Q6*S6</f>
        <v>4630.9147499999999</v>
      </c>
      <c r="U6" s="122">
        <v>8.5000000000000006E-2</v>
      </c>
      <c r="V6" s="123">
        <f>Q6*U6</f>
        <v>4630.9147499999999</v>
      </c>
    </row>
    <row r="7" spans="1:27" x14ac:dyDescent="0.25">
      <c r="A7" s="49">
        <v>2</v>
      </c>
      <c r="B7" s="109" t="s">
        <v>201</v>
      </c>
      <c r="C7" s="194">
        <v>30</v>
      </c>
      <c r="D7" s="109" t="s">
        <v>202</v>
      </c>
      <c r="E7" s="194">
        <v>30</v>
      </c>
      <c r="F7" s="109" t="s">
        <v>175</v>
      </c>
      <c r="G7" s="112">
        <v>20</v>
      </c>
      <c r="H7" s="193">
        <f t="shared" ref="H7:H12" si="0">C7+E7+G7</f>
        <v>80</v>
      </c>
      <c r="I7" s="114">
        <v>10</v>
      </c>
      <c r="J7" s="115">
        <v>50</v>
      </c>
      <c r="K7" s="116">
        <v>62.5</v>
      </c>
      <c r="L7" s="117">
        <f t="shared" ref="L7:L13" si="1">H7+I7+K7</f>
        <v>152.5</v>
      </c>
      <c r="M7" s="118">
        <v>174.9</v>
      </c>
      <c r="N7" s="118">
        <v>3.5</v>
      </c>
      <c r="O7" s="513"/>
      <c r="P7" s="119">
        <v>250</v>
      </c>
      <c r="Q7" s="120">
        <f t="shared" ref="Q7:Q13" si="2">L7*M7*N7</f>
        <v>93352.875</v>
      </c>
      <c r="R7" s="121">
        <f t="shared" ref="R7:R13" si="3">Q7/P7</f>
        <v>373.41149999999999</v>
      </c>
      <c r="S7" s="122">
        <v>7.4999999999999997E-2</v>
      </c>
      <c r="T7" s="123">
        <f t="shared" ref="T7:T13" si="4">Q7*S7</f>
        <v>7001.4656249999998</v>
      </c>
      <c r="U7" s="122">
        <v>7.4999999999999997E-2</v>
      </c>
      <c r="V7" s="123">
        <f t="shared" ref="V7:V13" si="5">Q7*U7</f>
        <v>7001.4656249999998</v>
      </c>
    </row>
    <row r="8" spans="1:27" x14ac:dyDescent="0.25">
      <c r="A8" s="49">
        <v>3</v>
      </c>
      <c r="B8" s="109" t="s">
        <v>203</v>
      </c>
      <c r="C8" s="194">
        <v>40</v>
      </c>
      <c r="D8" s="109" t="s">
        <v>204</v>
      </c>
      <c r="E8" s="194">
        <v>40</v>
      </c>
      <c r="F8" s="109" t="s">
        <v>174</v>
      </c>
      <c r="G8" s="112">
        <v>50</v>
      </c>
      <c r="H8" s="193">
        <f t="shared" si="0"/>
        <v>130</v>
      </c>
      <c r="I8" s="114">
        <v>50</v>
      </c>
      <c r="J8" s="115">
        <v>100</v>
      </c>
      <c r="K8" s="124">
        <v>107.5</v>
      </c>
      <c r="L8" s="117">
        <f t="shared" si="1"/>
        <v>287.5</v>
      </c>
      <c r="M8" s="118">
        <v>174.9</v>
      </c>
      <c r="N8" s="118">
        <v>3.5</v>
      </c>
      <c r="O8" s="513"/>
      <c r="P8" s="119">
        <v>500</v>
      </c>
      <c r="Q8" s="120">
        <f t="shared" si="2"/>
        <v>175993.125</v>
      </c>
      <c r="R8" s="121">
        <f t="shared" si="3"/>
        <v>351.98624999999998</v>
      </c>
      <c r="S8" s="122">
        <v>6.5000000000000002E-2</v>
      </c>
      <c r="T8" s="123">
        <f t="shared" si="4"/>
        <v>11439.553125</v>
      </c>
      <c r="U8" s="122">
        <v>6.5000000000000002E-2</v>
      </c>
      <c r="V8" s="123">
        <f t="shared" si="5"/>
        <v>11439.553125</v>
      </c>
    </row>
    <row r="9" spans="1:27" s="127" customFormat="1" x14ac:dyDescent="0.25">
      <c r="A9" s="125">
        <v>4</v>
      </c>
      <c r="B9" s="111" t="s">
        <v>205</v>
      </c>
      <c r="C9" s="194">
        <v>50</v>
      </c>
      <c r="D9" s="111" t="s">
        <v>206</v>
      </c>
      <c r="E9" s="194">
        <v>50</v>
      </c>
      <c r="F9" s="111" t="s">
        <v>174</v>
      </c>
      <c r="G9" s="112">
        <v>50</v>
      </c>
      <c r="H9" s="193">
        <f>C9+E10+G9</f>
        <v>175</v>
      </c>
      <c r="I9" s="114">
        <v>50</v>
      </c>
      <c r="J9" s="115">
        <v>100</v>
      </c>
      <c r="K9" s="124">
        <v>107.5</v>
      </c>
      <c r="L9" s="126">
        <f t="shared" si="1"/>
        <v>332.5</v>
      </c>
      <c r="M9" s="118">
        <v>174.9</v>
      </c>
      <c r="N9" s="118">
        <v>3.5</v>
      </c>
      <c r="O9" s="513"/>
      <c r="P9" s="119">
        <v>1000</v>
      </c>
      <c r="Q9" s="120">
        <f t="shared" si="2"/>
        <v>203539.875</v>
      </c>
      <c r="R9" s="121">
        <f t="shared" si="3"/>
        <v>203.53987499999999</v>
      </c>
      <c r="S9" s="122">
        <v>0.05</v>
      </c>
      <c r="T9" s="123">
        <f t="shared" si="4"/>
        <v>10176.993750000001</v>
      </c>
      <c r="U9" s="122">
        <v>0.05</v>
      </c>
      <c r="V9" s="123">
        <f t="shared" si="5"/>
        <v>10176.993750000001</v>
      </c>
      <c r="W9" s="39"/>
      <c r="X9" s="39"/>
      <c r="Y9" s="39"/>
      <c r="Z9" s="39"/>
      <c r="AA9" s="39"/>
    </row>
    <row r="10" spans="1:27" x14ac:dyDescent="0.25">
      <c r="A10" s="49">
        <v>5</v>
      </c>
      <c r="B10" s="128" t="s">
        <v>207</v>
      </c>
      <c r="C10" s="129">
        <v>75</v>
      </c>
      <c r="D10" s="128" t="s">
        <v>208</v>
      </c>
      <c r="E10" s="129">
        <v>75</v>
      </c>
      <c r="F10" s="128" t="s">
        <v>173</v>
      </c>
      <c r="G10" s="130">
        <v>100</v>
      </c>
      <c r="H10" s="131">
        <f t="shared" si="0"/>
        <v>250</v>
      </c>
      <c r="I10" s="132">
        <v>75</v>
      </c>
      <c r="J10" s="115">
        <v>150</v>
      </c>
      <c r="K10" s="133">
        <v>145</v>
      </c>
      <c r="L10" s="134">
        <f t="shared" si="1"/>
        <v>470</v>
      </c>
      <c r="M10" s="118">
        <v>174.9</v>
      </c>
      <c r="N10" s="118">
        <v>3.5</v>
      </c>
      <c r="O10" s="513"/>
      <c r="P10" s="136">
        <v>2000</v>
      </c>
      <c r="Q10" s="137">
        <f t="shared" si="2"/>
        <v>287710.5</v>
      </c>
      <c r="R10" s="138">
        <f t="shared" si="3"/>
        <v>143.85525000000001</v>
      </c>
      <c r="S10" s="139">
        <v>0.05</v>
      </c>
      <c r="T10" s="140">
        <f t="shared" si="4"/>
        <v>14385.525000000001</v>
      </c>
      <c r="U10" s="139">
        <v>0.05</v>
      </c>
      <c r="V10" s="140">
        <f t="shared" si="5"/>
        <v>14385.525000000001</v>
      </c>
    </row>
    <row r="11" spans="1:27" x14ac:dyDescent="0.25">
      <c r="A11" s="49">
        <v>6</v>
      </c>
      <c r="B11" s="109" t="s">
        <v>209</v>
      </c>
      <c r="C11" s="194">
        <v>125</v>
      </c>
      <c r="D11" s="109" t="s">
        <v>210</v>
      </c>
      <c r="E11" s="194">
        <v>150</v>
      </c>
      <c r="F11" s="109" t="s">
        <v>173</v>
      </c>
      <c r="G11" s="112">
        <v>100</v>
      </c>
      <c r="H11" s="193">
        <f t="shared" si="0"/>
        <v>375</v>
      </c>
      <c r="I11" s="114">
        <v>75</v>
      </c>
      <c r="J11" s="115">
        <v>150</v>
      </c>
      <c r="K11" s="124">
        <v>145</v>
      </c>
      <c r="L11" s="117">
        <f t="shared" si="1"/>
        <v>595</v>
      </c>
      <c r="M11" s="118">
        <v>174.9</v>
      </c>
      <c r="N11" s="118">
        <v>3.5</v>
      </c>
      <c r="O11" s="513"/>
      <c r="P11" s="119">
        <v>5000</v>
      </c>
      <c r="Q11" s="120">
        <f t="shared" si="2"/>
        <v>364229.25</v>
      </c>
      <c r="R11" s="121">
        <f t="shared" si="3"/>
        <v>72.845849999999999</v>
      </c>
      <c r="S11" s="122">
        <v>0.05</v>
      </c>
      <c r="T11" s="123">
        <f t="shared" si="4"/>
        <v>18211.462500000001</v>
      </c>
      <c r="U11" s="122">
        <v>0.05</v>
      </c>
      <c r="V11" s="123">
        <f t="shared" si="5"/>
        <v>18211.462500000001</v>
      </c>
    </row>
    <row r="12" spans="1:27" x14ac:dyDescent="0.25">
      <c r="A12" s="49">
        <v>7</v>
      </c>
      <c r="B12" s="109" t="s">
        <v>204</v>
      </c>
      <c r="C12" s="194">
        <v>200</v>
      </c>
      <c r="D12" s="109" t="s">
        <v>211</v>
      </c>
      <c r="E12" s="194">
        <v>450</v>
      </c>
      <c r="F12" s="109" t="s">
        <v>172</v>
      </c>
      <c r="G12" s="112">
        <v>400</v>
      </c>
      <c r="H12" s="193">
        <f t="shared" si="0"/>
        <v>1050</v>
      </c>
      <c r="I12" s="114">
        <v>150</v>
      </c>
      <c r="J12" s="115">
        <v>250</v>
      </c>
      <c r="K12" s="124">
        <v>182.5</v>
      </c>
      <c r="L12" s="117">
        <f t="shared" si="1"/>
        <v>1382.5</v>
      </c>
      <c r="M12" s="118">
        <v>174.9</v>
      </c>
      <c r="N12" s="118">
        <v>3.5</v>
      </c>
      <c r="O12" s="513"/>
      <c r="P12" s="119">
        <v>8000</v>
      </c>
      <c r="Q12" s="120">
        <f t="shared" si="2"/>
        <v>846297.375</v>
      </c>
      <c r="R12" s="121">
        <f t="shared" si="3"/>
        <v>105.787171875</v>
      </c>
      <c r="S12" s="122">
        <v>0.05</v>
      </c>
      <c r="T12" s="123">
        <f t="shared" si="4"/>
        <v>42314.868750000001</v>
      </c>
      <c r="U12" s="122">
        <v>0.05</v>
      </c>
      <c r="V12" s="123">
        <f t="shared" si="5"/>
        <v>42314.868750000001</v>
      </c>
    </row>
    <row r="13" spans="1:27" x14ac:dyDescent="0.25">
      <c r="A13" s="49">
        <v>8</v>
      </c>
      <c r="B13" s="109"/>
      <c r="C13" s="194"/>
      <c r="D13" s="109" t="s">
        <v>212</v>
      </c>
      <c r="E13" s="194">
        <v>1750</v>
      </c>
      <c r="F13" s="109" t="s">
        <v>171</v>
      </c>
      <c r="G13" s="112">
        <v>1000</v>
      </c>
      <c r="H13" s="193">
        <f>C12+E13+G13</f>
        <v>2950</v>
      </c>
      <c r="I13" s="114">
        <v>250</v>
      </c>
      <c r="J13" s="115">
        <v>350</v>
      </c>
      <c r="K13" s="124">
        <v>225</v>
      </c>
      <c r="L13" s="117">
        <f t="shared" si="1"/>
        <v>3425</v>
      </c>
      <c r="M13" s="118">
        <v>174.9</v>
      </c>
      <c r="N13" s="118">
        <v>3.5</v>
      </c>
      <c r="O13" s="514"/>
      <c r="P13" s="119">
        <v>10000</v>
      </c>
      <c r="Q13" s="120">
        <f t="shared" si="2"/>
        <v>2096613.75</v>
      </c>
      <c r="R13" s="121">
        <f t="shared" si="3"/>
        <v>209.66137499999999</v>
      </c>
      <c r="S13" s="122">
        <v>3.5000000000000003E-2</v>
      </c>
      <c r="T13" s="123">
        <f t="shared" si="4"/>
        <v>73381.481250000012</v>
      </c>
      <c r="U13" s="122">
        <v>3.5000000000000003E-2</v>
      </c>
      <c r="V13" s="123">
        <f t="shared" si="5"/>
        <v>73381.481250000012</v>
      </c>
    </row>
    <row r="14" spans="1:27" x14ac:dyDescent="0.25">
      <c r="A14" s="49"/>
      <c r="B14" s="141"/>
      <c r="C14" s="142"/>
      <c r="D14" s="141"/>
      <c r="E14" s="142"/>
      <c r="F14" s="142"/>
      <c r="G14" s="142"/>
      <c r="H14" s="142"/>
      <c r="I14" s="142"/>
      <c r="J14" s="142"/>
      <c r="K14" s="142"/>
      <c r="L14" s="143"/>
      <c r="M14" s="143"/>
      <c r="N14" s="144"/>
      <c r="O14" s="144"/>
      <c r="P14" s="144"/>
      <c r="Q14" s="144"/>
      <c r="R14" s="144"/>
      <c r="S14" s="144"/>
      <c r="T14" s="144"/>
      <c r="U14" s="144"/>
      <c r="V14" s="144"/>
    </row>
    <row r="15" spans="1:27" x14ac:dyDescent="0.25">
      <c r="A15" s="49"/>
      <c r="B15" s="141"/>
      <c r="C15" s="142"/>
      <c r="D15" s="141"/>
      <c r="E15" s="142"/>
      <c r="F15" s="142"/>
      <c r="G15" s="142"/>
      <c r="H15" s="142"/>
      <c r="I15" s="142"/>
      <c r="J15" s="142"/>
      <c r="K15" s="142"/>
      <c r="L15" s="143"/>
      <c r="M15" s="143"/>
      <c r="N15" s="144"/>
      <c r="O15" s="144"/>
      <c r="P15" s="144"/>
      <c r="Q15" s="144"/>
      <c r="R15" s="144"/>
      <c r="S15" s="144"/>
      <c r="T15" s="144"/>
      <c r="U15" s="144"/>
      <c r="V15" s="144"/>
    </row>
    <row r="16" spans="1:27" ht="15.75" x14ac:dyDescent="0.25">
      <c r="A16" s="49"/>
      <c r="B16" s="195" t="s">
        <v>178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515" t="s">
        <v>213</v>
      </c>
      <c r="Q16" s="517"/>
      <c r="R16" s="517"/>
      <c r="S16" s="517"/>
      <c r="T16" s="517"/>
      <c r="U16" s="517"/>
      <c r="V16" s="517"/>
    </row>
    <row r="17" spans="1:22" x14ac:dyDescent="0.25">
      <c r="A17" s="49"/>
      <c r="B17" s="474" t="s">
        <v>180</v>
      </c>
      <c r="C17" s="497" t="s">
        <v>181</v>
      </c>
      <c r="D17" s="511" t="s">
        <v>182</v>
      </c>
      <c r="E17" s="497" t="s">
        <v>181</v>
      </c>
      <c r="F17" s="474" t="s">
        <v>183</v>
      </c>
      <c r="G17" s="497" t="s">
        <v>181</v>
      </c>
      <c r="H17" s="498" t="s">
        <v>184</v>
      </c>
      <c r="I17" s="499" t="s">
        <v>185</v>
      </c>
      <c r="J17" s="499"/>
      <c r="K17" s="502" t="s">
        <v>214</v>
      </c>
      <c r="L17" s="503" t="s">
        <v>187</v>
      </c>
      <c r="M17" s="498" t="s">
        <v>188</v>
      </c>
      <c r="N17" s="498" t="s">
        <v>189</v>
      </c>
      <c r="O17" s="504" t="s">
        <v>215</v>
      </c>
      <c r="P17" s="507" t="s">
        <v>190</v>
      </c>
      <c r="Q17" s="508" t="s">
        <v>216</v>
      </c>
      <c r="R17" s="508" t="s">
        <v>192</v>
      </c>
      <c r="S17" s="509" t="s">
        <v>193</v>
      </c>
      <c r="T17" s="510" t="s">
        <v>194</v>
      </c>
      <c r="U17" s="500" t="s">
        <v>195</v>
      </c>
      <c r="V17" s="501" t="s">
        <v>196</v>
      </c>
    </row>
    <row r="18" spans="1:22" ht="23.25" customHeight="1" x14ac:dyDescent="0.25">
      <c r="A18" s="49"/>
      <c r="B18" s="474"/>
      <c r="C18" s="497"/>
      <c r="D18" s="511"/>
      <c r="E18" s="497"/>
      <c r="F18" s="474"/>
      <c r="G18" s="497"/>
      <c r="H18" s="518"/>
      <c r="I18" s="499"/>
      <c r="J18" s="499"/>
      <c r="K18" s="502"/>
      <c r="L18" s="503"/>
      <c r="M18" s="498"/>
      <c r="N18" s="498"/>
      <c r="O18" s="505"/>
      <c r="P18" s="507"/>
      <c r="Q18" s="508"/>
      <c r="R18" s="508"/>
      <c r="S18" s="509"/>
      <c r="T18" s="510"/>
      <c r="U18" s="500"/>
      <c r="V18" s="501"/>
    </row>
    <row r="19" spans="1:22" ht="48" customHeight="1" x14ac:dyDescent="0.25">
      <c r="A19" s="49"/>
      <c r="B19" s="474"/>
      <c r="C19" s="497"/>
      <c r="D19" s="511"/>
      <c r="E19" s="497"/>
      <c r="F19" s="474"/>
      <c r="G19" s="497"/>
      <c r="H19" s="518"/>
      <c r="I19" s="108" t="s">
        <v>197</v>
      </c>
      <c r="J19" s="108" t="s">
        <v>157</v>
      </c>
      <c r="K19" s="502"/>
      <c r="L19" s="503"/>
      <c r="M19" s="498"/>
      <c r="N19" s="498"/>
      <c r="O19" s="505"/>
      <c r="P19" s="507"/>
      <c r="Q19" s="508"/>
      <c r="R19" s="508"/>
      <c r="S19" s="509"/>
      <c r="T19" s="510"/>
      <c r="U19" s="500"/>
      <c r="V19" s="501"/>
    </row>
    <row r="20" spans="1:22" x14ac:dyDescent="0.25">
      <c r="A20" s="49"/>
      <c r="B20" s="109" t="s">
        <v>198</v>
      </c>
      <c r="C20" s="194">
        <v>25</v>
      </c>
      <c r="D20" s="111" t="s">
        <v>199</v>
      </c>
      <c r="E20" s="194">
        <v>20</v>
      </c>
      <c r="F20" s="111" t="s">
        <v>176</v>
      </c>
      <c r="G20" s="112">
        <v>10</v>
      </c>
      <c r="H20" s="193">
        <f>C20+E20+G20</f>
        <v>55</v>
      </c>
      <c r="I20" s="115">
        <v>5</v>
      </c>
      <c r="J20" s="114">
        <v>25</v>
      </c>
      <c r="K20" s="116">
        <v>29</v>
      </c>
      <c r="L20" s="117">
        <f>H20+J20+K20</f>
        <v>109</v>
      </c>
      <c r="M20" s="118">
        <v>183.9</v>
      </c>
      <c r="N20" s="118">
        <v>4</v>
      </c>
      <c r="O20" s="505"/>
      <c r="P20" s="145">
        <v>100</v>
      </c>
      <c r="Q20" s="146">
        <f>L20*M20*N20</f>
        <v>80180.400000000009</v>
      </c>
      <c r="R20" s="147">
        <f>Q20/P20</f>
        <v>801.80400000000009</v>
      </c>
      <c r="S20" s="148">
        <v>8.5000000000000006E-2</v>
      </c>
      <c r="T20" s="149">
        <f>Q20*S20</f>
        <v>6815.3340000000017</v>
      </c>
      <c r="U20" s="148">
        <v>8.5000000000000006E-2</v>
      </c>
      <c r="V20" s="149">
        <f>Q20*U20</f>
        <v>6815.3340000000017</v>
      </c>
    </row>
    <row r="21" spans="1:22" x14ac:dyDescent="0.25">
      <c r="A21" s="49"/>
      <c r="B21" s="109" t="s">
        <v>243</v>
      </c>
      <c r="C21" s="194">
        <v>30</v>
      </c>
      <c r="D21" s="109" t="s">
        <v>202</v>
      </c>
      <c r="E21" s="194">
        <v>30</v>
      </c>
      <c r="F21" s="109" t="s">
        <v>175</v>
      </c>
      <c r="G21" s="112">
        <v>20</v>
      </c>
      <c r="H21" s="193">
        <f t="shared" ref="H21:H22" si="6">C21+E21+G21</f>
        <v>80</v>
      </c>
      <c r="I21" s="115">
        <v>10</v>
      </c>
      <c r="J21" s="114">
        <v>50</v>
      </c>
      <c r="K21" s="116">
        <v>62.5</v>
      </c>
      <c r="L21" s="117">
        <f t="shared" ref="L21:L27" si="7">H21+J21+K21</f>
        <v>192.5</v>
      </c>
      <c r="M21" s="118">
        <v>183.9</v>
      </c>
      <c r="N21" s="118">
        <v>4</v>
      </c>
      <c r="O21" s="505"/>
      <c r="P21" s="145">
        <v>250</v>
      </c>
      <c r="Q21" s="146">
        <f t="shared" ref="Q21:Q27" si="8">L21*M21*N21</f>
        <v>141603</v>
      </c>
      <c r="R21" s="147">
        <f t="shared" ref="R21:R27" si="9">Q21/P21</f>
        <v>566.41200000000003</v>
      </c>
      <c r="S21" s="148">
        <v>7.4999999999999997E-2</v>
      </c>
      <c r="T21" s="149">
        <f t="shared" ref="T21:T27" si="10">Q21*S21</f>
        <v>10620.225</v>
      </c>
      <c r="U21" s="148">
        <v>7.4999999999999997E-2</v>
      </c>
      <c r="V21" s="149">
        <f t="shared" ref="V21:V27" si="11">Q21*U21</f>
        <v>10620.225</v>
      </c>
    </row>
    <row r="22" spans="1:22" x14ac:dyDescent="0.25">
      <c r="A22" s="49"/>
      <c r="B22" s="109" t="s">
        <v>244</v>
      </c>
      <c r="C22" s="194">
        <v>40</v>
      </c>
      <c r="D22" s="109" t="s">
        <v>204</v>
      </c>
      <c r="E22" s="194">
        <v>40</v>
      </c>
      <c r="F22" s="109" t="s">
        <v>174</v>
      </c>
      <c r="G22" s="112">
        <v>50</v>
      </c>
      <c r="H22" s="193">
        <f t="shared" si="6"/>
        <v>130</v>
      </c>
      <c r="I22" s="115">
        <v>50</v>
      </c>
      <c r="J22" s="114">
        <v>100</v>
      </c>
      <c r="K22" s="124">
        <v>107.5</v>
      </c>
      <c r="L22" s="117">
        <f t="shared" si="7"/>
        <v>337.5</v>
      </c>
      <c r="M22" s="118">
        <v>183.9</v>
      </c>
      <c r="N22" s="118">
        <v>4</v>
      </c>
      <c r="O22" s="505"/>
      <c r="P22" s="145">
        <v>500</v>
      </c>
      <c r="Q22" s="146">
        <f t="shared" si="8"/>
        <v>248265</v>
      </c>
      <c r="R22" s="147">
        <f t="shared" si="9"/>
        <v>496.53</v>
      </c>
      <c r="S22" s="148">
        <v>6.5000000000000002E-2</v>
      </c>
      <c r="T22" s="149">
        <f t="shared" si="10"/>
        <v>16137.225</v>
      </c>
      <c r="U22" s="148">
        <v>6.5000000000000002E-2</v>
      </c>
      <c r="V22" s="149">
        <f t="shared" si="11"/>
        <v>16137.225</v>
      </c>
    </row>
    <row r="23" spans="1:22" x14ac:dyDescent="0.25">
      <c r="A23" s="49"/>
      <c r="B23" s="111" t="s">
        <v>245</v>
      </c>
      <c r="C23" s="194">
        <v>50</v>
      </c>
      <c r="D23" s="111" t="s">
        <v>206</v>
      </c>
      <c r="E23" s="194">
        <v>50</v>
      </c>
      <c r="F23" s="111" t="s">
        <v>174</v>
      </c>
      <c r="G23" s="112">
        <v>50</v>
      </c>
      <c r="H23" s="193">
        <f>C23+E24+G23</f>
        <v>175</v>
      </c>
      <c r="I23" s="115">
        <v>50</v>
      </c>
      <c r="J23" s="114">
        <v>100</v>
      </c>
      <c r="K23" s="124">
        <v>107.5</v>
      </c>
      <c r="L23" s="117">
        <f t="shared" si="7"/>
        <v>382.5</v>
      </c>
      <c r="M23" s="118">
        <v>183.9</v>
      </c>
      <c r="N23" s="118">
        <v>4</v>
      </c>
      <c r="O23" s="505"/>
      <c r="P23" s="145">
        <v>1000</v>
      </c>
      <c r="Q23" s="146">
        <f t="shared" si="8"/>
        <v>281367</v>
      </c>
      <c r="R23" s="147">
        <f t="shared" si="9"/>
        <v>281.36700000000002</v>
      </c>
      <c r="S23" s="148">
        <v>0.05</v>
      </c>
      <c r="T23" s="149">
        <f t="shared" si="10"/>
        <v>14068.35</v>
      </c>
      <c r="U23" s="148">
        <v>0.05</v>
      </c>
      <c r="V23" s="149">
        <f t="shared" si="11"/>
        <v>14068.35</v>
      </c>
    </row>
    <row r="24" spans="1:22" x14ac:dyDescent="0.25">
      <c r="A24" s="49"/>
      <c r="B24" s="128" t="s">
        <v>246</v>
      </c>
      <c r="C24" s="129">
        <v>75</v>
      </c>
      <c r="D24" s="128" t="s">
        <v>208</v>
      </c>
      <c r="E24" s="129">
        <v>75</v>
      </c>
      <c r="F24" s="128" t="s">
        <v>173</v>
      </c>
      <c r="G24" s="130">
        <v>100</v>
      </c>
      <c r="H24" s="131">
        <f t="shared" ref="H24:H26" si="12">C24+E24+G24</f>
        <v>250</v>
      </c>
      <c r="I24" s="115">
        <v>75</v>
      </c>
      <c r="J24" s="132">
        <v>150</v>
      </c>
      <c r="K24" s="133">
        <v>145</v>
      </c>
      <c r="L24" s="117">
        <f t="shared" si="7"/>
        <v>545</v>
      </c>
      <c r="M24" s="135">
        <v>183.9</v>
      </c>
      <c r="N24" s="135">
        <v>4</v>
      </c>
      <c r="O24" s="505"/>
      <c r="P24" s="150">
        <v>2000</v>
      </c>
      <c r="Q24" s="151">
        <f t="shared" si="8"/>
        <v>400902</v>
      </c>
      <c r="R24" s="152">
        <f t="shared" si="9"/>
        <v>200.45099999999999</v>
      </c>
      <c r="S24" s="153">
        <v>0.05</v>
      </c>
      <c r="T24" s="154">
        <f t="shared" si="10"/>
        <v>20045.100000000002</v>
      </c>
      <c r="U24" s="153">
        <v>0.05</v>
      </c>
      <c r="V24" s="154">
        <f t="shared" si="11"/>
        <v>20045.100000000002</v>
      </c>
    </row>
    <row r="25" spans="1:22" x14ac:dyDescent="0.25">
      <c r="A25" s="49"/>
      <c r="B25" s="109" t="s">
        <v>247</v>
      </c>
      <c r="C25" s="194">
        <v>125</v>
      </c>
      <c r="D25" s="109" t="s">
        <v>210</v>
      </c>
      <c r="E25" s="194">
        <v>150</v>
      </c>
      <c r="F25" s="109" t="s">
        <v>173</v>
      </c>
      <c r="G25" s="112">
        <v>100</v>
      </c>
      <c r="H25" s="193">
        <f t="shared" si="12"/>
        <v>375</v>
      </c>
      <c r="I25" s="115">
        <v>75</v>
      </c>
      <c r="J25" s="114">
        <v>150</v>
      </c>
      <c r="K25" s="124">
        <v>145</v>
      </c>
      <c r="L25" s="117">
        <f t="shared" si="7"/>
        <v>670</v>
      </c>
      <c r="M25" s="118">
        <v>183.9</v>
      </c>
      <c r="N25" s="118">
        <v>4</v>
      </c>
      <c r="O25" s="505"/>
      <c r="P25" s="145">
        <v>5000</v>
      </c>
      <c r="Q25" s="146">
        <f t="shared" si="8"/>
        <v>492852</v>
      </c>
      <c r="R25" s="147">
        <f t="shared" si="9"/>
        <v>98.570400000000006</v>
      </c>
      <c r="S25" s="148">
        <v>0.05</v>
      </c>
      <c r="T25" s="149">
        <f t="shared" si="10"/>
        <v>24642.600000000002</v>
      </c>
      <c r="U25" s="148">
        <v>0.05</v>
      </c>
      <c r="V25" s="149">
        <f t="shared" si="11"/>
        <v>24642.600000000002</v>
      </c>
    </row>
    <row r="26" spans="1:22" x14ac:dyDescent="0.25">
      <c r="A26" s="49"/>
      <c r="B26" s="109" t="s">
        <v>248</v>
      </c>
      <c r="C26" s="194">
        <v>200</v>
      </c>
      <c r="D26" s="109" t="s">
        <v>211</v>
      </c>
      <c r="E26" s="194">
        <v>450</v>
      </c>
      <c r="F26" s="109" t="s">
        <v>172</v>
      </c>
      <c r="G26" s="112">
        <v>400</v>
      </c>
      <c r="H26" s="193">
        <f t="shared" si="12"/>
        <v>1050</v>
      </c>
      <c r="I26" s="115">
        <v>150</v>
      </c>
      <c r="J26" s="114">
        <v>250</v>
      </c>
      <c r="K26" s="124">
        <v>182.5</v>
      </c>
      <c r="L26" s="117">
        <f t="shared" si="7"/>
        <v>1482.5</v>
      </c>
      <c r="M26" s="118">
        <v>183.9</v>
      </c>
      <c r="N26" s="118">
        <v>4</v>
      </c>
      <c r="O26" s="505"/>
      <c r="P26" s="145">
        <v>8000</v>
      </c>
      <c r="Q26" s="146">
        <f t="shared" si="8"/>
        <v>1090527</v>
      </c>
      <c r="R26" s="147">
        <f t="shared" si="9"/>
        <v>136.31587500000001</v>
      </c>
      <c r="S26" s="148">
        <v>0.05</v>
      </c>
      <c r="T26" s="149">
        <f t="shared" si="10"/>
        <v>54526.350000000006</v>
      </c>
      <c r="U26" s="148">
        <v>0.05</v>
      </c>
      <c r="V26" s="149">
        <f t="shared" si="11"/>
        <v>54526.350000000006</v>
      </c>
    </row>
    <row r="27" spans="1:22" x14ac:dyDescent="0.25">
      <c r="A27" s="49"/>
      <c r="B27" s="109" t="s">
        <v>249</v>
      </c>
      <c r="C27" s="194"/>
      <c r="D27" s="109" t="s">
        <v>212</v>
      </c>
      <c r="E27" s="194">
        <v>1750</v>
      </c>
      <c r="F27" s="109" t="s">
        <v>171</v>
      </c>
      <c r="G27" s="112">
        <v>1000</v>
      </c>
      <c r="H27" s="193">
        <f>C26+E27+G27</f>
        <v>2950</v>
      </c>
      <c r="I27" s="115">
        <v>250</v>
      </c>
      <c r="J27" s="114">
        <v>350</v>
      </c>
      <c r="K27" s="124">
        <v>225</v>
      </c>
      <c r="L27" s="117">
        <f t="shared" si="7"/>
        <v>3525</v>
      </c>
      <c r="M27" s="118">
        <v>183.9</v>
      </c>
      <c r="N27" s="118">
        <v>4</v>
      </c>
      <c r="O27" s="506"/>
      <c r="P27" s="145">
        <v>10000</v>
      </c>
      <c r="Q27" s="146">
        <f t="shared" si="8"/>
        <v>2592990</v>
      </c>
      <c r="R27" s="147">
        <f t="shared" si="9"/>
        <v>259.29899999999998</v>
      </c>
      <c r="S27" s="148">
        <v>3.5000000000000003E-2</v>
      </c>
      <c r="T27" s="149">
        <f t="shared" si="10"/>
        <v>90754.650000000009</v>
      </c>
      <c r="U27" s="148">
        <v>3.5000000000000003E-2</v>
      </c>
      <c r="V27" s="149">
        <f t="shared" si="11"/>
        <v>90754.650000000009</v>
      </c>
    </row>
    <row r="28" spans="1:22" x14ac:dyDescent="0.25">
      <c r="A28" s="49"/>
      <c r="B28" s="141"/>
      <c r="C28" s="142"/>
      <c r="D28" s="141"/>
      <c r="E28" s="142"/>
      <c r="F28" s="142"/>
      <c r="G28" s="142"/>
      <c r="H28" s="142"/>
      <c r="I28" s="142"/>
      <c r="J28" s="142"/>
      <c r="K28" s="142"/>
      <c r="L28" s="143"/>
      <c r="M28" s="143"/>
      <c r="N28" s="144"/>
      <c r="O28" s="144"/>
      <c r="P28" s="144"/>
      <c r="Q28" s="144"/>
      <c r="R28" s="144"/>
      <c r="S28" s="144"/>
      <c r="T28" s="144"/>
      <c r="U28" s="144"/>
      <c r="V28" s="144"/>
    </row>
    <row r="29" spans="1:22" x14ac:dyDescent="0.25">
      <c r="A29" s="49"/>
      <c r="B29" s="141"/>
      <c r="C29" s="142"/>
      <c r="D29" s="141"/>
      <c r="E29" s="142"/>
      <c r="F29" s="142"/>
      <c r="G29" s="142"/>
      <c r="H29" s="142"/>
      <c r="I29" s="142"/>
      <c r="J29" s="142"/>
      <c r="K29" s="142"/>
      <c r="L29" s="143"/>
      <c r="M29" s="143"/>
      <c r="N29" s="144"/>
      <c r="O29" s="144"/>
      <c r="P29" s="144"/>
      <c r="Q29" s="144"/>
      <c r="R29" s="144"/>
      <c r="S29" s="144"/>
      <c r="T29" s="144"/>
      <c r="U29" s="144"/>
      <c r="V29" s="144"/>
    </row>
    <row r="30" spans="1:22" x14ac:dyDescent="0.25">
      <c r="A30" s="49"/>
      <c r="B30" s="141"/>
      <c r="C30" s="142"/>
      <c r="D30" s="141"/>
      <c r="E30" s="142"/>
      <c r="G30" s="106"/>
      <c r="H30" s="106"/>
      <c r="I30" s="106"/>
      <c r="J30" s="106"/>
      <c r="K30" s="106"/>
      <c r="L30" s="39"/>
      <c r="M30" s="39"/>
      <c r="N30" s="39"/>
      <c r="O30" s="39"/>
      <c r="P30" s="39"/>
      <c r="Q30" s="39"/>
    </row>
    <row r="31" spans="1:22" x14ac:dyDescent="0.25">
      <c r="A31" s="49"/>
      <c r="B31" s="516" t="s">
        <v>177</v>
      </c>
      <c r="C31" s="516"/>
      <c r="D31" s="516"/>
      <c r="E31" s="516"/>
      <c r="F31" s="516"/>
      <c r="G31" s="106"/>
      <c r="H31" s="106"/>
      <c r="I31" s="106"/>
      <c r="J31" s="106"/>
      <c r="K31" s="106"/>
      <c r="L31" s="39"/>
      <c r="M31" s="39"/>
      <c r="N31" s="39"/>
      <c r="O31" s="39"/>
      <c r="P31" s="39"/>
      <c r="Q31" s="39"/>
    </row>
    <row r="32" spans="1:22" x14ac:dyDescent="0.25">
      <c r="A32" s="49"/>
      <c r="B32" s="141"/>
      <c r="C32" s="142"/>
      <c r="D32" s="141"/>
      <c r="E32" s="142"/>
      <c r="G32" s="106"/>
      <c r="H32" s="106"/>
      <c r="I32" s="106"/>
      <c r="J32" s="106"/>
      <c r="K32" s="106"/>
      <c r="L32" s="39"/>
      <c r="M32" s="39"/>
      <c r="N32" s="39"/>
      <c r="O32" s="39"/>
      <c r="P32" s="39"/>
      <c r="Q32" s="39"/>
    </row>
    <row r="33" spans="1:22" ht="15.75" x14ac:dyDescent="0.25">
      <c r="A33" s="39">
        <v>1</v>
      </c>
      <c r="B33" s="195" t="s">
        <v>217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515" t="s">
        <v>218</v>
      </c>
      <c r="Q33" s="515"/>
      <c r="R33" s="515"/>
      <c r="S33" s="515"/>
      <c r="T33" s="515"/>
      <c r="U33" s="515"/>
      <c r="V33" s="515"/>
    </row>
    <row r="34" spans="1:22" x14ac:dyDescent="0.25">
      <c r="B34" s="511" t="s">
        <v>219</v>
      </c>
      <c r="C34" s="497" t="s">
        <v>181</v>
      </c>
      <c r="D34" s="511" t="s">
        <v>182</v>
      </c>
      <c r="E34" s="497" t="s">
        <v>181</v>
      </c>
      <c r="F34" s="474" t="s">
        <v>220</v>
      </c>
      <c r="G34" s="497" t="s">
        <v>181</v>
      </c>
      <c r="H34" s="498" t="s">
        <v>184</v>
      </c>
      <c r="I34" s="499" t="s">
        <v>185</v>
      </c>
      <c r="J34" s="499"/>
      <c r="K34" s="502" t="s">
        <v>214</v>
      </c>
      <c r="L34" s="503" t="s">
        <v>187</v>
      </c>
      <c r="M34" s="498" t="s">
        <v>188</v>
      </c>
      <c r="N34" s="498" t="s">
        <v>189</v>
      </c>
      <c r="O34" s="504"/>
      <c r="P34" s="507" t="s">
        <v>190</v>
      </c>
      <c r="Q34" s="508" t="s">
        <v>221</v>
      </c>
      <c r="R34" s="508" t="s">
        <v>222</v>
      </c>
      <c r="S34" s="509" t="s">
        <v>193</v>
      </c>
      <c r="T34" s="510" t="s">
        <v>194</v>
      </c>
      <c r="U34" s="500" t="s">
        <v>195</v>
      </c>
      <c r="V34" s="501" t="s">
        <v>196</v>
      </c>
    </row>
    <row r="35" spans="1:22" x14ac:dyDescent="0.25">
      <c r="B35" s="511"/>
      <c r="C35" s="497"/>
      <c r="D35" s="511"/>
      <c r="E35" s="497"/>
      <c r="F35" s="474"/>
      <c r="G35" s="497"/>
      <c r="H35" s="498"/>
      <c r="I35" s="499"/>
      <c r="J35" s="499"/>
      <c r="K35" s="502"/>
      <c r="L35" s="503"/>
      <c r="M35" s="498"/>
      <c r="N35" s="498"/>
      <c r="O35" s="505"/>
      <c r="P35" s="507"/>
      <c r="Q35" s="508"/>
      <c r="R35" s="508"/>
      <c r="S35" s="509"/>
      <c r="T35" s="510"/>
      <c r="U35" s="500"/>
      <c r="V35" s="501"/>
    </row>
    <row r="36" spans="1:22" ht="38.25" x14ac:dyDescent="0.25">
      <c r="B36" s="511"/>
      <c r="C36" s="497"/>
      <c r="D36" s="511"/>
      <c r="E36" s="497"/>
      <c r="F36" s="474"/>
      <c r="G36" s="497"/>
      <c r="H36" s="498"/>
      <c r="I36" s="108" t="s">
        <v>197</v>
      </c>
      <c r="J36" s="108" t="s">
        <v>157</v>
      </c>
      <c r="K36" s="502"/>
      <c r="L36" s="503"/>
      <c r="M36" s="498"/>
      <c r="N36" s="498"/>
      <c r="O36" s="506"/>
      <c r="P36" s="507"/>
      <c r="Q36" s="508"/>
      <c r="R36" s="508"/>
      <c r="S36" s="509"/>
      <c r="T36" s="510"/>
      <c r="U36" s="500"/>
      <c r="V36" s="501"/>
    </row>
    <row r="37" spans="1:22" x14ac:dyDescent="0.25">
      <c r="A37" s="49">
        <v>1</v>
      </c>
      <c r="B37" s="109" t="s">
        <v>198</v>
      </c>
      <c r="C37" s="194">
        <v>25</v>
      </c>
      <c r="D37" s="111" t="s">
        <v>199</v>
      </c>
      <c r="E37" s="194">
        <v>20</v>
      </c>
      <c r="F37" s="111" t="s">
        <v>176</v>
      </c>
      <c r="G37" s="112">
        <v>10</v>
      </c>
      <c r="H37" s="193">
        <f>C37+E37+G37</f>
        <v>55</v>
      </c>
      <c r="I37" s="114">
        <v>5</v>
      </c>
      <c r="J37" s="115">
        <v>25</v>
      </c>
      <c r="K37" s="116">
        <v>62</v>
      </c>
      <c r="L37" s="117">
        <f>H37+I37+K37</f>
        <v>122</v>
      </c>
      <c r="M37" s="118">
        <v>183.9</v>
      </c>
      <c r="N37" s="118">
        <v>4</v>
      </c>
      <c r="O37" s="512" t="s">
        <v>200</v>
      </c>
      <c r="P37" s="155">
        <v>100</v>
      </c>
      <c r="Q37" s="156">
        <f>L37*M37*N37</f>
        <v>89743.2</v>
      </c>
      <c r="R37" s="157">
        <f>Q37/P37</f>
        <v>897.43200000000002</v>
      </c>
      <c r="S37" s="122">
        <v>8.5000000000000006E-2</v>
      </c>
      <c r="T37" s="123">
        <f>Q37*S37</f>
        <v>7628.1720000000005</v>
      </c>
      <c r="U37" s="158">
        <v>8.5000000000000006E-2</v>
      </c>
      <c r="V37" s="159">
        <f>Q37*U37</f>
        <v>7628.1720000000005</v>
      </c>
    </row>
    <row r="38" spans="1:22" x14ac:dyDescent="0.25">
      <c r="A38" s="49">
        <v>2</v>
      </c>
      <c r="B38" s="109" t="s">
        <v>243</v>
      </c>
      <c r="C38" s="194">
        <v>30</v>
      </c>
      <c r="D38" s="109" t="s">
        <v>202</v>
      </c>
      <c r="E38" s="194">
        <v>30</v>
      </c>
      <c r="F38" s="109" t="s">
        <v>175</v>
      </c>
      <c r="G38" s="112">
        <v>20</v>
      </c>
      <c r="H38" s="193">
        <f t="shared" ref="H38:H39" si="13">C38+E38+G38</f>
        <v>80</v>
      </c>
      <c r="I38" s="114">
        <v>10</v>
      </c>
      <c r="J38" s="115">
        <v>50</v>
      </c>
      <c r="K38" s="116">
        <v>137.5</v>
      </c>
      <c r="L38" s="117">
        <f t="shared" ref="L38:L44" si="14">H38+I38+K38</f>
        <v>227.5</v>
      </c>
      <c r="M38" s="118">
        <v>183.9</v>
      </c>
      <c r="N38" s="118">
        <v>4</v>
      </c>
      <c r="O38" s="513"/>
      <c r="P38" s="155">
        <v>250</v>
      </c>
      <c r="Q38" s="156">
        <f t="shared" ref="Q38:Q44" si="15">L38*M38*N38</f>
        <v>167349</v>
      </c>
      <c r="R38" s="157">
        <f t="shared" ref="R38:R44" si="16">Q38/P38</f>
        <v>669.39599999999996</v>
      </c>
      <c r="S38" s="122">
        <v>7.4999999999999997E-2</v>
      </c>
      <c r="T38" s="123">
        <f t="shared" ref="T38:T44" si="17">Q38*S38</f>
        <v>12551.174999999999</v>
      </c>
      <c r="U38" s="158">
        <v>7.4999999999999997E-2</v>
      </c>
      <c r="V38" s="159">
        <f t="shared" ref="V38:V44" si="18">Q38*U38</f>
        <v>12551.174999999999</v>
      </c>
    </row>
    <row r="39" spans="1:22" x14ac:dyDescent="0.25">
      <c r="A39" s="49">
        <v>3</v>
      </c>
      <c r="B39" s="109" t="s">
        <v>244</v>
      </c>
      <c r="C39" s="194">
        <v>40</v>
      </c>
      <c r="D39" s="109" t="s">
        <v>204</v>
      </c>
      <c r="E39" s="194">
        <v>40</v>
      </c>
      <c r="F39" s="109" t="s">
        <v>174</v>
      </c>
      <c r="G39" s="112">
        <v>50</v>
      </c>
      <c r="H39" s="193">
        <f t="shared" si="13"/>
        <v>130</v>
      </c>
      <c r="I39" s="114">
        <v>50</v>
      </c>
      <c r="J39" s="115">
        <v>100</v>
      </c>
      <c r="K39" s="124">
        <v>240</v>
      </c>
      <c r="L39" s="117">
        <f t="shared" si="14"/>
        <v>420</v>
      </c>
      <c r="M39" s="118">
        <v>183.9</v>
      </c>
      <c r="N39" s="118">
        <v>4</v>
      </c>
      <c r="O39" s="513"/>
      <c r="P39" s="155">
        <v>500</v>
      </c>
      <c r="Q39" s="156">
        <f t="shared" si="15"/>
        <v>308952</v>
      </c>
      <c r="R39" s="157">
        <f t="shared" si="16"/>
        <v>617.904</v>
      </c>
      <c r="S39" s="122">
        <v>6.5000000000000002E-2</v>
      </c>
      <c r="T39" s="123">
        <f t="shared" si="17"/>
        <v>20081.88</v>
      </c>
      <c r="U39" s="158">
        <v>6.5000000000000002E-2</v>
      </c>
      <c r="V39" s="159">
        <f t="shared" si="18"/>
        <v>20081.88</v>
      </c>
    </row>
    <row r="40" spans="1:22" x14ac:dyDescent="0.25">
      <c r="A40" s="125">
        <v>4</v>
      </c>
      <c r="B40" s="111" t="s">
        <v>245</v>
      </c>
      <c r="C40" s="194">
        <v>50</v>
      </c>
      <c r="D40" s="111" t="s">
        <v>206</v>
      </c>
      <c r="E40" s="194">
        <v>50</v>
      </c>
      <c r="F40" s="111" t="s">
        <v>174</v>
      </c>
      <c r="G40" s="112">
        <v>50</v>
      </c>
      <c r="H40" s="193">
        <f>C40+E41+G40</f>
        <v>175</v>
      </c>
      <c r="I40" s="114">
        <v>50</v>
      </c>
      <c r="J40" s="115">
        <v>100</v>
      </c>
      <c r="K40" s="124">
        <v>240</v>
      </c>
      <c r="L40" s="117">
        <f t="shared" si="14"/>
        <v>465</v>
      </c>
      <c r="M40" s="118">
        <v>183.9</v>
      </c>
      <c r="N40" s="118">
        <v>4</v>
      </c>
      <c r="O40" s="513"/>
      <c r="P40" s="155">
        <v>1000</v>
      </c>
      <c r="Q40" s="156">
        <f t="shared" si="15"/>
        <v>342054</v>
      </c>
      <c r="R40" s="157">
        <f t="shared" si="16"/>
        <v>342.05399999999997</v>
      </c>
      <c r="S40" s="122">
        <v>0.05</v>
      </c>
      <c r="T40" s="123">
        <f t="shared" si="17"/>
        <v>17102.7</v>
      </c>
      <c r="U40" s="158">
        <v>0.05</v>
      </c>
      <c r="V40" s="159">
        <f t="shared" si="18"/>
        <v>17102.7</v>
      </c>
    </row>
    <row r="41" spans="1:22" x14ac:dyDescent="0.25">
      <c r="A41" s="49">
        <v>5</v>
      </c>
      <c r="B41" s="128" t="s">
        <v>246</v>
      </c>
      <c r="C41" s="129">
        <v>75</v>
      </c>
      <c r="D41" s="128" t="s">
        <v>208</v>
      </c>
      <c r="E41" s="129">
        <v>75</v>
      </c>
      <c r="F41" s="128" t="s">
        <v>173</v>
      </c>
      <c r="G41" s="130">
        <v>100</v>
      </c>
      <c r="H41" s="131">
        <f t="shared" ref="H41:H43" si="19">C41+E41+G41</f>
        <v>250</v>
      </c>
      <c r="I41" s="132">
        <v>75</v>
      </c>
      <c r="J41" s="115">
        <v>150</v>
      </c>
      <c r="K41" s="133">
        <v>332.5</v>
      </c>
      <c r="L41" s="117">
        <f t="shared" si="14"/>
        <v>657.5</v>
      </c>
      <c r="M41" s="135">
        <v>183.9</v>
      </c>
      <c r="N41" s="135">
        <v>4</v>
      </c>
      <c r="O41" s="513"/>
      <c r="P41" s="160">
        <v>2000</v>
      </c>
      <c r="Q41" s="161">
        <f t="shared" si="15"/>
        <v>483657</v>
      </c>
      <c r="R41" s="162">
        <f t="shared" si="16"/>
        <v>241.82849999999999</v>
      </c>
      <c r="S41" s="139">
        <v>0.05</v>
      </c>
      <c r="T41" s="140">
        <f t="shared" si="17"/>
        <v>24182.850000000002</v>
      </c>
      <c r="U41" s="163">
        <v>0.05</v>
      </c>
      <c r="V41" s="164">
        <f t="shared" si="18"/>
        <v>24182.850000000002</v>
      </c>
    </row>
    <row r="42" spans="1:22" x14ac:dyDescent="0.25">
      <c r="A42" s="49">
        <v>6</v>
      </c>
      <c r="B42" s="109" t="s">
        <v>247</v>
      </c>
      <c r="C42" s="194">
        <v>125</v>
      </c>
      <c r="D42" s="109" t="s">
        <v>210</v>
      </c>
      <c r="E42" s="194">
        <v>150</v>
      </c>
      <c r="F42" s="109" t="s">
        <v>173</v>
      </c>
      <c r="G42" s="112">
        <v>100</v>
      </c>
      <c r="H42" s="193">
        <f t="shared" si="19"/>
        <v>375</v>
      </c>
      <c r="I42" s="114">
        <v>75</v>
      </c>
      <c r="J42" s="115">
        <v>150</v>
      </c>
      <c r="K42" s="124">
        <v>332.5</v>
      </c>
      <c r="L42" s="117">
        <f t="shared" si="14"/>
        <v>782.5</v>
      </c>
      <c r="M42" s="118">
        <v>183.9</v>
      </c>
      <c r="N42" s="118">
        <v>4</v>
      </c>
      <c r="O42" s="513"/>
      <c r="P42" s="155">
        <v>5000</v>
      </c>
      <c r="Q42" s="156">
        <f t="shared" si="15"/>
        <v>575607</v>
      </c>
      <c r="R42" s="157">
        <f t="shared" si="16"/>
        <v>115.12139999999999</v>
      </c>
      <c r="S42" s="122">
        <v>0.05</v>
      </c>
      <c r="T42" s="123">
        <f t="shared" si="17"/>
        <v>28780.350000000002</v>
      </c>
      <c r="U42" s="158">
        <v>0.05</v>
      </c>
      <c r="V42" s="159">
        <f t="shared" si="18"/>
        <v>28780.350000000002</v>
      </c>
    </row>
    <row r="43" spans="1:22" x14ac:dyDescent="0.25">
      <c r="A43" s="49">
        <v>7</v>
      </c>
      <c r="B43" s="109" t="s">
        <v>248</v>
      </c>
      <c r="C43" s="194">
        <v>200</v>
      </c>
      <c r="D43" s="109" t="s">
        <v>211</v>
      </c>
      <c r="E43" s="194">
        <v>450</v>
      </c>
      <c r="F43" s="109" t="s">
        <v>172</v>
      </c>
      <c r="G43" s="112">
        <v>400</v>
      </c>
      <c r="H43" s="193">
        <f t="shared" si="19"/>
        <v>1050</v>
      </c>
      <c r="I43" s="114">
        <v>150</v>
      </c>
      <c r="J43" s="115">
        <v>250</v>
      </c>
      <c r="K43" s="124">
        <v>425</v>
      </c>
      <c r="L43" s="117">
        <f t="shared" si="14"/>
        <v>1625</v>
      </c>
      <c r="M43" s="118">
        <v>183.9</v>
      </c>
      <c r="N43" s="118">
        <v>4</v>
      </c>
      <c r="O43" s="513"/>
      <c r="P43" s="155">
        <v>8000</v>
      </c>
      <c r="Q43" s="156">
        <f t="shared" si="15"/>
        <v>1195350</v>
      </c>
      <c r="R43" s="157">
        <f t="shared" si="16"/>
        <v>149.41874999999999</v>
      </c>
      <c r="S43" s="122">
        <v>0.05</v>
      </c>
      <c r="T43" s="123">
        <f t="shared" si="17"/>
        <v>59767.5</v>
      </c>
      <c r="U43" s="158">
        <v>0.05</v>
      </c>
      <c r="V43" s="159">
        <f t="shared" si="18"/>
        <v>59767.5</v>
      </c>
    </row>
    <row r="44" spans="1:22" x14ac:dyDescent="0.25">
      <c r="A44" s="49">
        <v>8</v>
      </c>
      <c r="B44" s="109" t="s">
        <v>249</v>
      </c>
      <c r="C44" s="194"/>
      <c r="D44" s="109" t="s">
        <v>212</v>
      </c>
      <c r="E44" s="194">
        <v>1750</v>
      </c>
      <c r="F44" s="109" t="s">
        <v>171</v>
      </c>
      <c r="G44" s="112">
        <v>1000</v>
      </c>
      <c r="H44" s="193">
        <f>C43+E44+G44</f>
        <v>2950</v>
      </c>
      <c r="I44" s="114">
        <v>250</v>
      </c>
      <c r="J44" s="115">
        <v>350</v>
      </c>
      <c r="K44" s="124">
        <v>530</v>
      </c>
      <c r="L44" s="117">
        <f t="shared" si="14"/>
        <v>3730</v>
      </c>
      <c r="M44" s="118">
        <v>183.9</v>
      </c>
      <c r="N44" s="118">
        <v>4</v>
      </c>
      <c r="O44" s="514"/>
      <c r="P44" s="155">
        <v>10000</v>
      </c>
      <c r="Q44" s="156">
        <f t="shared" si="15"/>
        <v>2743788</v>
      </c>
      <c r="R44" s="157">
        <f t="shared" si="16"/>
        <v>274.37880000000001</v>
      </c>
      <c r="S44" s="122">
        <v>3.5000000000000003E-2</v>
      </c>
      <c r="T44" s="123">
        <f t="shared" si="17"/>
        <v>96032.580000000016</v>
      </c>
      <c r="U44" s="158">
        <v>3.5000000000000003E-2</v>
      </c>
      <c r="V44" s="159">
        <f t="shared" si="18"/>
        <v>96032.580000000016</v>
      </c>
    </row>
    <row r="45" spans="1:22" x14ac:dyDescent="0.25">
      <c r="A45" s="144"/>
      <c r="B45" s="144"/>
      <c r="C45" s="144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22" x14ac:dyDescent="0.25">
      <c r="A46" s="144"/>
      <c r="B46" s="144"/>
      <c r="C46" s="144"/>
      <c r="H46" s="39"/>
      <c r="I46" s="39"/>
      <c r="J46" s="39"/>
      <c r="K46" s="39"/>
      <c r="L46" s="39"/>
      <c r="M46" s="39"/>
      <c r="N46" s="39"/>
      <c r="O46" s="39"/>
      <c r="P46" s="515" t="s">
        <v>218</v>
      </c>
      <c r="Q46" s="515"/>
      <c r="R46" s="515"/>
      <c r="S46" s="515"/>
      <c r="T46" s="515"/>
      <c r="U46" s="515"/>
      <c r="V46" s="515"/>
    </row>
    <row r="47" spans="1:22" x14ac:dyDescent="0.25">
      <c r="A47" s="144"/>
      <c r="B47" s="511" t="s">
        <v>219</v>
      </c>
      <c r="C47" s="497" t="s">
        <v>181</v>
      </c>
      <c r="D47" s="511" t="s">
        <v>182</v>
      </c>
      <c r="E47" s="497" t="s">
        <v>181</v>
      </c>
      <c r="F47" s="474" t="s">
        <v>220</v>
      </c>
      <c r="G47" s="497" t="s">
        <v>181</v>
      </c>
      <c r="H47" s="498" t="s">
        <v>184</v>
      </c>
      <c r="I47" s="499" t="s">
        <v>185</v>
      </c>
      <c r="J47" s="499"/>
      <c r="K47" s="502" t="s">
        <v>214</v>
      </c>
      <c r="L47" s="503" t="s">
        <v>187</v>
      </c>
      <c r="M47" s="498" t="s">
        <v>188</v>
      </c>
      <c r="N47" s="498" t="s">
        <v>189</v>
      </c>
      <c r="O47" s="504"/>
      <c r="P47" s="507" t="s">
        <v>190</v>
      </c>
      <c r="Q47" s="508" t="s">
        <v>221</v>
      </c>
      <c r="R47" s="508" t="s">
        <v>222</v>
      </c>
      <c r="S47" s="509" t="s">
        <v>193</v>
      </c>
      <c r="T47" s="510" t="s">
        <v>194</v>
      </c>
      <c r="U47" s="500" t="s">
        <v>195</v>
      </c>
      <c r="V47" s="501" t="s">
        <v>196</v>
      </c>
    </row>
    <row r="48" spans="1:22" x14ac:dyDescent="0.25">
      <c r="A48" s="144"/>
      <c r="B48" s="511"/>
      <c r="C48" s="497"/>
      <c r="D48" s="511"/>
      <c r="E48" s="497"/>
      <c r="F48" s="474"/>
      <c r="G48" s="497"/>
      <c r="H48" s="498"/>
      <c r="I48" s="499"/>
      <c r="J48" s="499"/>
      <c r="K48" s="502"/>
      <c r="L48" s="503"/>
      <c r="M48" s="498"/>
      <c r="N48" s="498"/>
      <c r="O48" s="505"/>
      <c r="P48" s="507"/>
      <c r="Q48" s="508"/>
      <c r="R48" s="508"/>
      <c r="S48" s="509"/>
      <c r="T48" s="510"/>
      <c r="U48" s="500"/>
      <c r="V48" s="501"/>
    </row>
    <row r="49" spans="1:23" ht="38.25" x14ac:dyDescent="0.25">
      <c r="A49" s="144"/>
      <c r="B49" s="511"/>
      <c r="C49" s="497"/>
      <c r="D49" s="511"/>
      <c r="E49" s="497"/>
      <c r="F49" s="474"/>
      <c r="G49" s="497"/>
      <c r="H49" s="498"/>
      <c r="I49" s="108" t="s">
        <v>197</v>
      </c>
      <c r="J49" s="108" t="s">
        <v>157</v>
      </c>
      <c r="K49" s="502"/>
      <c r="L49" s="503"/>
      <c r="M49" s="498"/>
      <c r="N49" s="498"/>
      <c r="O49" s="506"/>
      <c r="P49" s="507"/>
      <c r="Q49" s="508"/>
      <c r="R49" s="508"/>
      <c r="S49" s="509"/>
      <c r="T49" s="510"/>
      <c r="U49" s="500"/>
      <c r="V49" s="501"/>
    </row>
    <row r="50" spans="1:23" x14ac:dyDescent="0.25">
      <c r="A50" s="144"/>
      <c r="B50" s="109" t="s">
        <v>198</v>
      </c>
      <c r="C50" s="194">
        <v>25</v>
      </c>
      <c r="D50" s="111" t="s">
        <v>199</v>
      </c>
      <c r="E50" s="194">
        <v>20</v>
      </c>
      <c r="F50" s="111" t="s">
        <v>176</v>
      </c>
      <c r="G50" s="112">
        <v>10</v>
      </c>
      <c r="H50" s="193">
        <f>C50+E50+G50</f>
        <v>55</v>
      </c>
      <c r="I50" s="115">
        <v>5</v>
      </c>
      <c r="J50" s="114">
        <v>25</v>
      </c>
      <c r="K50" s="116">
        <v>62</v>
      </c>
      <c r="L50" s="117">
        <f>H50+J50+K50</f>
        <v>142</v>
      </c>
      <c r="M50" s="118">
        <v>183.9</v>
      </c>
      <c r="N50" s="118">
        <v>4</v>
      </c>
      <c r="O50" s="474" t="s">
        <v>215</v>
      </c>
      <c r="P50" s="155">
        <v>100</v>
      </c>
      <c r="Q50" s="156">
        <f>L50*M50*N50</f>
        <v>104455.2</v>
      </c>
      <c r="R50" s="157">
        <f>Q50/P50</f>
        <v>1044.5519999999999</v>
      </c>
      <c r="S50" s="122">
        <v>8.5000000000000006E-2</v>
      </c>
      <c r="T50" s="123">
        <f>Q50*S50</f>
        <v>8878.6920000000009</v>
      </c>
      <c r="U50" s="158">
        <v>8.5000000000000006E-2</v>
      </c>
      <c r="V50" s="159">
        <f>Q50*U50</f>
        <v>8878.6920000000009</v>
      </c>
    </row>
    <row r="51" spans="1:23" x14ac:dyDescent="0.25">
      <c r="A51" s="144"/>
      <c r="B51" s="109" t="s">
        <v>243</v>
      </c>
      <c r="C51" s="194">
        <v>30</v>
      </c>
      <c r="D51" s="109" t="s">
        <v>202</v>
      </c>
      <c r="E51" s="194">
        <v>30</v>
      </c>
      <c r="F51" s="109" t="s">
        <v>175</v>
      </c>
      <c r="G51" s="112">
        <v>20</v>
      </c>
      <c r="H51" s="193">
        <f t="shared" ref="H51:H52" si="20">C51+E51+G51</f>
        <v>80</v>
      </c>
      <c r="I51" s="115">
        <v>10</v>
      </c>
      <c r="J51" s="114">
        <v>50</v>
      </c>
      <c r="K51" s="116">
        <v>137.5</v>
      </c>
      <c r="L51" s="117">
        <f t="shared" ref="L51:L53" si="21">H51+J51+K51</f>
        <v>267.5</v>
      </c>
      <c r="M51" s="118">
        <v>183.9</v>
      </c>
      <c r="N51" s="118">
        <v>4</v>
      </c>
      <c r="O51" s="474"/>
      <c r="P51" s="155">
        <v>250</v>
      </c>
      <c r="Q51" s="156">
        <f t="shared" ref="Q51:Q57" si="22">L51*M51*N51</f>
        <v>196773</v>
      </c>
      <c r="R51" s="157">
        <f t="shared" ref="R51:R57" si="23">Q51/P51</f>
        <v>787.09199999999998</v>
      </c>
      <c r="S51" s="122">
        <v>7.4999999999999997E-2</v>
      </c>
      <c r="T51" s="123">
        <f t="shared" ref="T51:T57" si="24">Q51*S51</f>
        <v>14757.974999999999</v>
      </c>
      <c r="U51" s="158">
        <v>7.4999999999999997E-2</v>
      </c>
      <c r="V51" s="159">
        <f t="shared" ref="V51:V57" si="25">Q51*U51</f>
        <v>14757.974999999999</v>
      </c>
    </row>
    <row r="52" spans="1:23" x14ac:dyDescent="0.25">
      <c r="A52" s="144"/>
      <c r="B52" s="109" t="s">
        <v>244</v>
      </c>
      <c r="C52" s="194">
        <v>40</v>
      </c>
      <c r="D52" s="109" t="s">
        <v>204</v>
      </c>
      <c r="E52" s="194">
        <v>40</v>
      </c>
      <c r="F52" s="109" t="s">
        <v>174</v>
      </c>
      <c r="G52" s="112">
        <v>50</v>
      </c>
      <c r="H52" s="193">
        <f t="shared" si="20"/>
        <v>130</v>
      </c>
      <c r="I52" s="115">
        <v>50</v>
      </c>
      <c r="J52" s="114">
        <v>100</v>
      </c>
      <c r="K52" s="124">
        <v>240</v>
      </c>
      <c r="L52" s="117">
        <f t="shared" si="21"/>
        <v>470</v>
      </c>
      <c r="M52" s="118">
        <v>183.9</v>
      </c>
      <c r="N52" s="118">
        <v>4</v>
      </c>
      <c r="O52" s="474"/>
      <c r="P52" s="155">
        <v>500</v>
      </c>
      <c r="Q52" s="156">
        <f t="shared" si="22"/>
        <v>345732</v>
      </c>
      <c r="R52" s="157">
        <f t="shared" si="23"/>
        <v>691.46400000000006</v>
      </c>
      <c r="S52" s="122">
        <v>6.5000000000000002E-2</v>
      </c>
      <c r="T52" s="123">
        <f t="shared" si="24"/>
        <v>22472.58</v>
      </c>
      <c r="U52" s="158">
        <v>6.5000000000000002E-2</v>
      </c>
      <c r="V52" s="159">
        <f t="shared" si="25"/>
        <v>22472.58</v>
      </c>
    </row>
    <row r="53" spans="1:23" x14ac:dyDescent="0.25">
      <c r="A53" s="144"/>
      <c r="B53" s="111" t="s">
        <v>245</v>
      </c>
      <c r="C53" s="194">
        <v>50</v>
      </c>
      <c r="D53" s="111" t="s">
        <v>206</v>
      </c>
      <c r="E53" s="194">
        <v>50</v>
      </c>
      <c r="F53" s="111" t="s">
        <v>174</v>
      </c>
      <c r="G53" s="112">
        <v>50</v>
      </c>
      <c r="H53" s="193">
        <f>C53+E54+G53</f>
        <v>175</v>
      </c>
      <c r="I53" s="115">
        <v>50</v>
      </c>
      <c r="J53" s="114">
        <v>100</v>
      </c>
      <c r="K53" s="124">
        <v>240</v>
      </c>
      <c r="L53" s="117">
        <f t="shared" si="21"/>
        <v>515</v>
      </c>
      <c r="M53" s="118">
        <v>183.9</v>
      </c>
      <c r="N53" s="118">
        <v>4</v>
      </c>
      <c r="O53" s="474"/>
      <c r="P53" s="155">
        <v>1000</v>
      </c>
      <c r="Q53" s="156">
        <f t="shared" si="22"/>
        <v>378834</v>
      </c>
      <c r="R53" s="157">
        <f t="shared" si="23"/>
        <v>378.834</v>
      </c>
      <c r="S53" s="122">
        <v>0.05</v>
      </c>
      <c r="T53" s="123">
        <f t="shared" si="24"/>
        <v>18941.7</v>
      </c>
      <c r="U53" s="158">
        <v>0.05</v>
      </c>
      <c r="V53" s="159">
        <f t="shared" si="25"/>
        <v>18941.7</v>
      </c>
    </row>
    <row r="54" spans="1:23" x14ac:dyDescent="0.25">
      <c r="A54" s="144"/>
      <c r="B54" s="128" t="s">
        <v>246</v>
      </c>
      <c r="C54" s="129">
        <v>75</v>
      </c>
      <c r="D54" s="128" t="s">
        <v>208</v>
      </c>
      <c r="E54" s="129">
        <v>75</v>
      </c>
      <c r="F54" s="128" t="s">
        <v>173</v>
      </c>
      <c r="G54" s="130">
        <v>100</v>
      </c>
      <c r="H54" s="131">
        <f t="shared" ref="H54:H56" si="26">C54+E54+G54</f>
        <v>250</v>
      </c>
      <c r="I54" s="115">
        <v>75</v>
      </c>
      <c r="J54" s="132">
        <v>150</v>
      </c>
      <c r="K54" s="133">
        <v>332.5</v>
      </c>
      <c r="L54" s="134">
        <f>H54+J54+K54</f>
        <v>732.5</v>
      </c>
      <c r="M54" s="135">
        <v>183.9</v>
      </c>
      <c r="N54" s="135">
        <v>4</v>
      </c>
      <c r="O54" s="474"/>
      <c r="P54" s="160">
        <v>2000</v>
      </c>
      <c r="Q54" s="161">
        <f t="shared" si="22"/>
        <v>538827</v>
      </c>
      <c r="R54" s="162">
        <f t="shared" si="23"/>
        <v>269.4135</v>
      </c>
      <c r="S54" s="139">
        <v>0.05</v>
      </c>
      <c r="T54" s="140">
        <f t="shared" si="24"/>
        <v>26941.350000000002</v>
      </c>
      <c r="U54" s="163">
        <v>0.05</v>
      </c>
      <c r="V54" s="164">
        <f t="shared" si="25"/>
        <v>26941.350000000002</v>
      </c>
    </row>
    <row r="55" spans="1:23" x14ac:dyDescent="0.25">
      <c r="A55" s="144"/>
      <c r="B55" s="109" t="s">
        <v>247</v>
      </c>
      <c r="C55" s="194">
        <v>125</v>
      </c>
      <c r="D55" s="109" t="s">
        <v>210</v>
      </c>
      <c r="E55" s="194">
        <v>150</v>
      </c>
      <c r="F55" s="109" t="s">
        <v>173</v>
      </c>
      <c r="G55" s="112">
        <v>100</v>
      </c>
      <c r="H55" s="193">
        <f t="shared" si="26"/>
        <v>375</v>
      </c>
      <c r="I55" s="115">
        <v>75</v>
      </c>
      <c r="J55" s="114">
        <v>150</v>
      </c>
      <c r="K55" s="124">
        <v>332.5</v>
      </c>
      <c r="L55" s="117">
        <f>H55+J55+K55</f>
        <v>857.5</v>
      </c>
      <c r="M55" s="118">
        <v>183.9</v>
      </c>
      <c r="N55" s="118">
        <v>4</v>
      </c>
      <c r="O55" s="474"/>
      <c r="P55" s="155">
        <v>5000</v>
      </c>
      <c r="Q55" s="156">
        <f t="shared" si="22"/>
        <v>630777</v>
      </c>
      <c r="R55" s="157">
        <f t="shared" si="23"/>
        <v>126.1554</v>
      </c>
      <c r="S55" s="122">
        <v>0.05</v>
      </c>
      <c r="T55" s="123">
        <f t="shared" si="24"/>
        <v>31538.850000000002</v>
      </c>
      <c r="U55" s="158">
        <v>0.05</v>
      </c>
      <c r="V55" s="159">
        <f t="shared" si="25"/>
        <v>31538.850000000002</v>
      </c>
    </row>
    <row r="56" spans="1:23" x14ac:dyDescent="0.25">
      <c r="A56" s="144"/>
      <c r="B56" s="109" t="s">
        <v>248</v>
      </c>
      <c r="C56" s="194">
        <v>200</v>
      </c>
      <c r="D56" s="109" t="s">
        <v>211</v>
      </c>
      <c r="E56" s="194">
        <v>450</v>
      </c>
      <c r="F56" s="109" t="s">
        <v>172</v>
      </c>
      <c r="G56" s="112">
        <v>400</v>
      </c>
      <c r="H56" s="193">
        <f t="shared" si="26"/>
        <v>1050</v>
      </c>
      <c r="I56" s="115">
        <v>150</v>
      </c>
      <c r="J56" s="114">
        <v>250</v>
      </c>
      <c r="K56" s="124">
        <v>425</v>
      </c>
      <c r="L56" s="117">
        <f t="shared" ref="L56:L57" si="27">H56+J56+K56</f>
        <v>1725</v>
      </c>
      <c r="M56" s="118">
        <v>183.9</v>
      </c>
      <c r="N56" s="118">
        <v>4</v>
      </c>
      <c r="O56" s="474"/>
      <c r="P56" s="155">
        <v>8000</v>
      </c>
      <c r="Q56" s="156">
        <f t="shared" si="22"/>
        <v>1268910</v>
      </c>
      <c r="R56" s="157">
        <f t="shared" si="23"/>
        <v>158.61375000000001</v>
      </c>
      <c r="S56" s="122">
        <v>0.05</v>
      </c>
      <c r="T56" s="123">
        <f t="shared" si="24"/>
        <v>63445.5</v>
      </c>
      <c r="U56" s="158">
        <v>0.05</v>
      </c>
      <c r="V56" s="159">
        <f t="shared" si="25"/>
        <v>63445.5</v>
      </c>
    </row>
    <row r="57" spans="1:23" x14ac:dyDescent="0.25">
      <c r="A57" s="144"/>
      <c r="B57" s="109" t="s">
        <v>249</v>
      </c>
      <c r="C57" s="194"/>
      <c r="D57" s="109" t="s">
        <v>212</v>
      </c>
      <c r="E57" s="194">
        <v>1750</v>
      </c>
      <c r="F57" s="109" t="s">
        <v>171</v>
      </c>
      <c r="G57" s="112">
        <v>1000</v>
      </c>
      <c r="H57" s="193">
        <f>C56+E57+G57</f>
        <v>2950</v>
      </c>
      <c r="I57" s="115">
        <v>250</v>
      </c>
      <c r="J57" s="114">
        <v>350</v>
      </c>
      <c r="K57" s="124">
        <v>530</v>
      </c>
      <c r="L57" s="117">
        <f t="shared" si="27"/>
        <v>3830</v>
      </c>
      <c r="M57" s="118">
        <v>183.9</v>
      </c>
      <c r="N57" s="118">
        <v>4</v>
      </c>
      <c r="O57" s="474"/>
      <c r="P57" s="155">
        <v>10000</v>
      </c>
      <c r="Q57" s="156">
        <f t="shared" si="22"/>
        <v>2817348</v>
      </c>
      <c r="R57" s="157">
        <f t="shared" si="23"/>
        <v>281.73480000000001</v>
      </c>
      <c r="S57" s="122">
        <v>3.5000000000000003E-2</v>
      </c>
      <c r="T57" s="123">
        <f t="shared" si="24"/>
        <v>98607.180000000008</v>
      </c>
      <c r="U57" s="158">
        <v>3.5000000000000003E-2</v>
      </c>
      <c r="V57" s="159">
        <f t="shared" si="25"/>
        <v>98607.180000000008</v>
      </c>
    </row>
    <row r="58" spans="1:23" x14ac:dyDescent="0.25">
      <c r="A58" s="144"/>
      <c r="B58" s="144"/>
      <c r="C58" s="144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23" x14ac:dyDescent="0.25">
      <c r="A59" s="144"/>
      <c r="B59" s="144"/>
      <c r="C59" s="144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23" x14ac:dyDescent="0.2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N60" s="39"/>
      <c r="O60" s="39"/>
      <c r="P60" s="39"/>
      <c r="Q60" s="39"/>
    </row>
    <row r="61" spans="1:23" x14ac:dyDescent="0.2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475" t="s">
        <v>180</v>
      </c>
      <c r="M61" s="478" t="s">
        <v>223</v>
      </c>
      <c r="N61" s="479"/>
      <c r="O61" s="484" t="s">
        <v>224</v>
      </c>
      <c r="P61" s="485"/>
      <c r="Q61" s="471" t="s">
        <v>225</v>
      </c>
      <c r="R61" s="471" t="s">
        <v>226</v>
      </c>
      <c r="S61" s="490" t="s">
        <v>233</v>
      </c>
      <c r="T61" s="493" t="s">
        <v>227</v>
      </c>
      <c r="U61" s="493" t="s">
        <v>228</v>
      </c>
      <c r="V61" s="496" t="s">
        <v>234</v>
      </c>
      <c r="W61" s="496" t="s">
        <v>235</v>
      </c>
    </row>
    <row r="62" spans="1:23" ht="26.25" customHeight="1" x14ac:dyDescent="0.25">
      <c r="A62" s="144"/>
      <c r="B62" s="181" t="s">
        <v>236</v>
      </c>
      <c r="C62" s="181" t="s">
        <v>237</v>
      </c>
      <c r="D62" s="181" t="s">
        <v>238</v>
      </c>
      <c r="E62" s="182" t="s">
        <v>239</v>
      </c>
      <c r="F62" s="182" t="s">
        <v>240</v>
      </c>
      <c r="G62" s="181" t="s">
        <v>241</v>
      </c>
      <c r="H62" s="203"/>
      <c r="I62" s="144"/>
      <c r="J62" s="144"/>
      <c r="K62" s="144"/>
      <c r="L62" s="476"/>
      <c r="M62" s="480"/>
      <c r="N62" s="481"/>
      <c r="O62" s="486"/>
      <c r="P62" s="487"/>
      <c r="Q62" s="472"/>
      <c r="R62" s="472"/>
      <c r="S62" s="491"/>
      <c r="T62" s="494"/>
      <c r="U62" s="494"/>
      <c r="V62" s="496"/>
      <c r="W62" s="496"/>
    </row>
    <row r="63" spans="1:23" ht="37.5" customHeight="1" x14ac:dyDescent="0.25">
      <c r="A63" s="144"/>
      <c r="B63" s="181">
        <v>30</v>
      </c>
      <c r="C63" s="181">
        <v>4.8</v>
      </c>
      <c r="D63" s="181">
        <f>B63*C63</f>
        <v>144</v>
      </c>
      <c r="E63" s="181"/>
      <c r="F63" s="181"/>
      <c r="G63" s="181"/>
      <c r="H63" s="183"/>
      <c r="I63" s="144"/>
      <c r="J63" s="144"/>
      <c r="K63" s="144"/>
      <c r="L63" s="477"/>
      <c r="M63" s="482"/>
      <c r="N63" s="483"/>
      <c r="O63" s="488"/>
      <c r="P63" s="489"/>
      <c r="Q63" s="473"/>
      <c r="R63" s="473"/>
      <c r="S63" s="492"/>
      <c r="T63" s="495"/>
      <c r="U63" s="495"/>
      <c r="V63" s="496"/>
      <c r="W63" s="496"/>
    </row>
    <row r="64" spans="1:23" ht="22.5" customHeight="1" x14ac:dyDescent="0.25">
      <c r="A64" s="144"/>
      <c r="B64" s="181">
        <v>12</v>
      </c>
      <c r="C64" s="181">
        <v>2.9</v>
      </c>
      <c r="D64" s="181">
        <f t="shared" ref="D64:D65" si="28">B64*C64</f>
        <v>34.799999999999997</v>
      </c>
      <c r="E64" s="181"/>
      <c r="F64" s="181"/>
      <c r="G64" s="181"/>
      <c r="H64" s="183"/>
      <c r="I64" s="144"/>
      <c r="J64" s="144"/>
      <c r="K64" s="144"/>
      <c r="L64" s="189" t="s">
        <v>229</v>
      </c>
      <c r="M64" s="166" t="s">
        <v>230</v>
      </c>
      <c r="N64" s="166" t="s">
        <v>231</v>
      </c>
      <c r="O64" s="167" t="s">
        <v>230</v>
      </c>
      <c r="P64" s="167" t="s">
        <v>231</v>
      </c>
      <c r="Q64" s="191" t="s">
        <v>230</v>
      </c>
      <c r="R64" s="191" t="s">
        <v>231</v>
      </c>
      <c r="S64" s="188" t="s">
        <v>232</v>
      </c>
      <c r="T64" s="191" t="s">
        <v>230</v>
      </c>
      <c r="U64" s="191" t="s">
        <v>231</v>
      </c>
      <c r="V64" s="170"/>
      <c r="W64" s="170"/>
    </row>
    <row r="65" spans="2:23" x14ac:dyDescent="0.25">
      <c r="B65" s="181">
        <v>3</v>
      </c>
      <c r="C65" s="181">
        <v>1.7</v>
      </c>
      <c r="D65" s="181">
        <f t="shared" si="28"/>
        <v>5.0999999999999996</v>
      </c>
      <c r="E65" s="181"/>
      <c r="F65" s="181"/>
      <c r="G65" s="181"/>
      <c r="H65" s="183"/>
      <c r="I65" s="144"/>
      <c r="J65" s="144"/>
      <c r="K65" s="144"/>
      <c r="L65" s="171">
        <v>100</v>
      </c>
      <c r="M65" s="172">
        <v>60</v>
      </c>
      <c r="N65" s="172">
        <v>80</v>
      </c>
      <c r="O65" s="116">
        <v>29</v>
      </c>
      <c r="P65" s="116">
        <v>62</v>
      </c>
      <c r="Q65" s="173">
        <f t="shared" ref="Q65:R72" si="29">M65+O65</f>
        <v>89</v>
      </c>
      <c r="R65" s="173">
        <f t="shared" si="29"/>
        <v>142</v>
      </c>
      <c r="S65" s="174">
        <f>184*4</f>
        <v>736</v>
      </c>
      <c r="T65" s="175">
        <f>Q65*S65</f>
        <v>65504</v>
      </c>
      <c r="U65" s="175">
        <f>R65*S65</f>
        <v>104512</v>
      </c>
      <c r="V65" s="176">
        <f t="shared" ref="V65:V72" si="30">T65/L65</f>
        <v>655.04</v>
      </c>
      <c r="W65" s="176">
        <f t="shared" ref="W65:W72" si="31">U65/L65</f>
        <v>1045.1199999999999</v>
      </c>
    </row>
    <row r="66" spans="2:23" x14ac:dyDescent="0.25">
      <c r="B66" s="204">
        <f>SUM(B63:B65)</f>
        <v>45</v>
      </c>
      <c r="C66" s="181"/>
      <c r="D66" s="205">
        <f>SUM(D63:D65)</f>
        <v>183.9</v>
      </c>
      <c r="E66" s="205">
        <v>3.5</v>
      </c>
      <c r="F66" s="205"/>
      <c r="G66" s="204">
        <f>D66*E66</f>
        <v>643.65</v>
      </c>
      <c r="H66" s="183"/>
      <c r="I66" s="144"/>
      <c r="J66" s="144"/>
      <c r="K66" s="144"/>
      <c r="L66" s="171">
        <v>250</v>
      </c>
      <c r="M66" s="172">
        <v>90</v>
      </c>
      <c r="N66" s="172">
        <v>130</v>
      </c>
      <c r="O66" s="116">
        <v>62.5</v>
      </c>
      <c r="P66" s="116">
        <v>137.5</v>
      </c>
      <c r="Q66" s="173">
        <f t="shared" si="29"/>
        <v>152.5</v>
      </c>
      <c r="R66" s="173">
        <f t="shared" si="29"/>
        <v>267.5</v>
      </c>
      <c r="S66" s="174">
        <f t="shared" ref="S66:S72" si="32">184*4</f>
        <v>736</v>
      </c>
      <c r="T66" s="175">
        <f t="shared" ref="T66:T72" si="33">Q66*S66</f>
        <v>112240</v>
      </c>
      <c r="U66" s="175">
        <f t="shared" ref="U66:U72" si="34">R66*S66</f>
        <v>196880</v>
      </c>
      <c r="V66" s="176">
        <f t="shared" si="30"/>
        <v>448.96</v>
      </c>
      <c r="W66" s="176">
        <f t="shared" si="31"/>
        <v>787.52</v>
      </c>
    </row>
    <row r="67" spans="2:23" x14ac:dyDescent="0.25">
      <c r="B67" s="181"/>
      <c r="C67" s="181"/>
      <c r="D67" s="181"/>
      <c r="E67" s="181"/>
      <c r="F67" s="205">
        <v>1.1499999999999999</v>
      </c>
      <c r="G67" s="181"/>
      <c r="H67" s="183"/>
      <c r="I67" s="144"/>
      <c r="J67" s="144"/>
      <c r="K67" s="144"/>
      <c r="L67" s="171">
        <v>500</v>
      </c>
      <c r="M67" s="172">
        <v>180</v>
      </c>
      <c r="N67" s="172">
        <v>230</v>
      </c>
      <c r="O67" s="124">
        <v>107.5</v>
      </c>
      <c r="P67" s="124">
        <v>240</v>
      </c>
      <c r="Q67" s="173">
        <f t="shared" si="29"/>
        <v>287.5</v>
      </c>
      <c r="R67" s="173">
        <f t="shared" si="29"/>
        <v>470</v>
      </c>
      <c r="S67" s="174">
        <f t="shared" si="32"/>
        <v>736</v>
      </c>
      <c r="T67" s="175">
        <f t="shared" si="33"/>
        <v>211600</v>
      </c>
      <c r="U67" s="175">
        <f t="shared" si="34"/>
        <v>345920</v>
      </c>
      <c r="V67" s="176">
        <f t="shared" si="30"/>
        <v>423.2</v>
      </c>
      <c r="W67" s="176">
        <f t="shared" si="31"/>
        <v>691.84</v>
      </c>
    </row>
    <row r="68" spans="2:23" x14ac:dyDescent="0.25">
      <c r="B68" s="181"/>
      <c r="C68" s="181"/>
      <c r="D68" s="181"/>
      <c r="E68" s="181"/>
      <c r="F68" s="181" t="s">
        <v>242</v>
      </c>
      <c r="G68" s="206">
        <f>G66*F67</f>
        <v>740.19749999999988</v>
      </c>
      <c r="H68" s="183"/>
      <c r="I68" s="144"/>
      <c r="J68" s="144"/>
      <c r="K68" s="144"/>
      <c r="L68" s="171">
        <v>1000</v>
      </c>
      <c r="M68" s="172">
        <v>225</v>
      </c>
      <c r="N68" s="172">
        <v>275</v>
      </c>
      <c r="O68" s="124">
        <v>107.5</v>
      </c>
      <c r="P68" s="124">
        <v>240</v>
      </c>
      <c r="Q68" s="173">
        <f t="shared" si="29"/>
        <v>332.5</v>
      </c>
      <c r="R68" s="173">
        <f t="shared" si="29"/>
        <v>515</v>
      </c>
      <c r="S68" s="174">
        <f t="shared" si="32"/>
        <v>736</v>
      </c>
      <c r="T68" s="175">
        <f t="shared" si="33"/>
        <v>244720</v>
      </c>
      <c r="U68" s="175">
        <f t="shared" si="34"/>
        <v>379040</v>
      </c>
      <c r="V68" s="176">
        <f t="shared" si="30"/>
        <v>244.72</v>
      </c>
      <c r="W68" s="176">
        <f t="shared" si="31"/>
        <v>379.04</v>
      </c>
    </row>
    <row r="69" spans="2:23" x14ac:dyDescent="0.25">
      <c r="B69" s="183"/>
      <c r="C69" s="183"/>
      <c r="D69" s="183"/>
      <c r="E69" s="183"/>
      <c r="F69" s="183"/>
      <c r="G69" s="183"/>
      <c r="H69" s="183"/>
      <c r="I69" s="144"/>
      <c r="J69" s="144"/>
      <c r="K69" s="144"/>
      <c r="L69" s="177">
        <v>2000</v>
      </c>
      <c r="M69" s="196">
        <v>325</v>
      </c>
      <c r="N69" s="196">
        <v>400</v>
      </c>
      <c r="O69" s="133">
        <v>145</v>
      </c>
      <c r="P69" s="133">
        <v>332.5</v>
      </c>
      <c r="Q69" s="197">
        <f t="shared" si="29"/>
        <v>470</v>
      </c>
      <c r="R69" s="197">
        <f t="shared" si="29"/>
        <v>732.5</v>
      </c>
      <c r="S69" s="198">
        <f t="shared" si="32"/>
        <v>736</v>
      </c>
      <c r="T69" s="199">
        <f t="shared" si="33"/>
        <v>345920</v>
      </c>
      <c r="U69" s="199">
        <f t="shared" si="34"/>
        <v>539120</v>
      </c>
      <c r="V69" s="200">
        <f t="shared" si="30"/>
        <v>172.96</v>
      </c>
      <c r="W69" s="200">
        <f t="shared" si="31"/>
        <v>269.56</v>
      </c>
    </row>
    <row r="70" spans="2:23" x14ac:dyDescent="0.25"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71">
        <v>5000</v>
      </c>
      <c r="M70" s="172">
        <v>450</v>
      </c>
      <c r="N70" s="172">
        <v>525</v>
      </c>
      <c r="O70" s="124">
        <v>145</v>
      </c>
      <c r="P70" s="124">
        <v>332.5</v>
      </c>
      <c r="Q70" s="173">
        <f t="shared" si="29"/>
        <v>595</v>
      </c>
      <c r="R70" s="173">
        <f t="shared" si="29"/>
        <v>857.5</v>
      </c>
      <c r="S70" s="174">
        <f t="shared" si="32"/>
        <v>736</v>
      </c>
      <c r="T70" s="175">
        <f t="shared" si="33"/>
        <v>437920</v>
      </c>
      <c r="U70" s="175">
        <f t="shared" si="34"/>
        <v>631120</v>
      </c>
      <c r="V70" s="176">
        <f t="shared" si="30"/>
        <v>87.584000000000003</v>
      </c>
      <c r="W70" s="176">
        <f t="shared" si="31"/>
        <v>126.224</v>
      </c>
    </row>
    <row r="71" spans="2:23" x14ac:dyDescent="0.25">
      <c r="B71" s="144" t="s">
        <v>250</v>
      </c>
      <c r="C71" s="144" t="s">
        <v>251</v>
      </c>
      <c r="D71" s="144" t="s">
        <v>252</v>
      </c>
      <c r="E71" s="144"/>
      <c r="F71" s="106" t="s">
        <v>253</v>
      </c>
      <c r="G71" s="106" t="s">
        <v>254</v>
      </c>
      <c r="H71" s="106" t="s">
        <v>251</v>
      </c>
      <c r="I71" s="144"/>
      <c r="J71" s="144"/>
      <c r="K71" s="144"/>
      <c r="L71" s="171">
        <v>8000</v>
      </c>
      <c r="M71" s="172">
        <v>1200</v>
      </c>
      <c r="N71" s="172">
        <v>1300</v>
      </c>
      <c r="O71" s="124">
        <v>182.5</v>
      </c>
      <c r="P71" s="124">
        <v>425</v>
      </c>
      <c r="Q71" s="173">
        <f t="shared" si="29"/>
        <v>1382.5</v>
      </c>
      <c r="R71" s="173">
        <f t="shared" si="29"/>
        <v>1725</v>
      </c>
      <c r="S71" s="174">
        <f t="shared" si="32"/>
        <v>736</v>
      </c>
      <c r="T71" s="175">
        <f t="shared" si="33"/>
        <v>1017520</v>
      </c>
      <c r="U71" s="175">
        <f t="shared" si="34"/>
        <v>1269600</v>
      </c>
      <c r="V71" s="176">
        <f t="shared" si="30"/>
        <v>127.19</v>
      </c>
      <c r="W71" s="176">
        <f t="shared" si="31"/>
        <v>158.69999999999999</v>
      </c>
    </row>
    <row r="72" spans="2:23" x14ac:dyDescent="0.25">
      <c r="B72" s="144">
        <v>176</v>
      </c>
      <c r="C72" s="144">
        <v>4.8</v>
      </c>
      <c r="D72" s="144">
        <f>B72*C72</f>
        <v>844.8</v>
      </c>
      <c r="E72" s="144">
        <f>D72*50%</f>
        <v>422.4</v>
      </c>
      <c r="F72" s="144">
        <f>D72+E72</f>
        <v>1267.1999999999998</v>
      </c>
      <c r="G72" s="144">
        <v>3</v>
      </c>
      <c r="H72" s="144">
        <f>F72*G72</f>
        <v>3801.5999999999995</v>
      </c>
      <c r="I72" s="144"/>
      <c r="J72" s="144"/>
      <c r="K72" s="144"/>
      <c r="L72" s="171">
        <v>10000</v>
      </c>
      <c r="M72" s="172">
        <v>3200</v>
      </c>
      <c r="N72" s="172">
        <v>3300</v>
      </c>
      <c r="O72" s="124">
        <v>225</v>
      </c>
      <c r="P72" s="124">
        <v>530</v>
      </c>
      <c r="Q72" s="173">
        <f t="shared" si="29"/>
        <v>3425</v>
      </c>
      <c r="R72" s="173">
        <f t="shared" si="29"/>
        <v>3830</v>
      </c>
      <c r="S72" s="174">
        <f t="shared" si="32"/>
        <v>736</v>
      </c>
      <c r="T72" s="178">
        <f t="shared" si="33"/>
        <v>2520800</v>
      </c>
      <c r="U72" s="178">
        <f t="shared" si="34"/>
        <v>2818880</v>
      </c>
      <c r="V72" s="176">
        <f t="shared" si="30"/>
        <v>252.08</v>
      </c>
      <c r="W72" s="176">
        <f t="shared" si="31"/>
        <v>281.88799999999998</v>
      </c>
    </row>
    <row r="73" spans="2:23" x14ac:dyDescent="0.25">
      <c r="B73" s="144">
        <v>176</v>
      </c>
      <c r="C73" s="144">
        <v>2.9</v>
      </c>
      <c r="D73" s="144">
        <f>B73*C73</f>
        <v>510.4</v>
      </c>
      <c r="E73" s="144">
        <f t="shared" ref="E73:E74" si="35">D73*50%</f>
        <v>255.2</v>
      </c>
      <c r="F73" s="144">
        <f t="shared" ref="F73:F74" si="36">D73+E73</f>
        <v>765.59999999999991</v>
      </c>
      <c r="G73" s="144">
        <v>1</v>
      </c>
      <c r="H73" s="144">
        <f t="shared" ref="H73:H74" si="37">F73*G73</f>
        <v>765.59999999999991</v>
      </c>
      <c r="I73" s="144"/>
      <c r="J73" s="144"/>
      <c r="K73" s="144"/>
      <c r="L73" s="144"/>
      <c r="M73" s="39"/>
      <c r="N73" s="39"/>
      <c r="O73" s="39"/>
      <c r="P73" s="39"/>
      <c r="Q73" s="39"/>
    </row>
    <row r="74" spans="2:23" x14ac:dyDescent="0.25">
      <c r="B74" s="144">
        <v>176</v>
      </c>
      <c r="C74" s="144">
        <v>1.7</v>
      </c>
      <c r="D74" s="144">
        <f>B74*C74</f>
        <v>299.2</v>
      </c>
      <c r="E74" s="144">
        <f t="shared" si="35"/>
        <v>149.6</v>
      </c>
      <c r="F74" s="144">
        <f t="shared" si="36"/>
        <v>448.79999999999995</v>
      </c>
      <c r="G74" s="144">
        <v>1</v>
      </c>
      <c r="H74" s="144">
        <f t="shared" si="37"/>
        <v>448.79999999999995</v>
      </c>
      <c r="I74" s="144"/>
      <c r="J74" s="144"/>
      <c r="K74" s="144"/>
      <c r="L74" s="144"/>
      <c r="N74" s="39"/>
      <c r="O74" s="39"/>
      <c r="P74" s="39"/>
      <c r="Q74" s="39"/>
    </row>
    <row r="75" spans="2:23" x14ac:dyDescent="0.25">
      <c r="B75" s="144" t="s">
        <v>255</v>
      </c>
      <c r="C75" s="144"/>
      <c r="D75" s="144"/>
      <c r="E75" s="144"/>
      <c r="F75" s="144"/>
      <c r="G75" s="144"/>
      <c r="H75" s="201">
        <f>SUM(H72:H74)</f>
        <v>5015.9999999999991</v>
      </c>
      <c r="I75" s="144"/>
      <c r="J75" s="144"/>
      <c r="K75" s="144"/>
      <c r="L75" s="144"/>
      <c r="N75" s="39"/>
      <c r="O75" s="39"/>
      <c r="P75" s="39"/>
      <c r="Q75" s="39"/>
    </row>
    <row r="76" spans="2:23" x14ac:dyDescent="0.25">
      <c r="G76" s="106">
        <v>18</v>
      </c>
      <c r="H76" s="39">
        <f>H75*G76</f>
        <v>90287.999999999985</v>
      </c>
      <c r="I76" s="39"/>
      <c r="J76" s="39"/>
      <c r="K76" s="39"/>
      <c r="L76" s="39"/>
      <c r="M76" s="39"/>
      <c r="N76" s="39"/>
      <c r="O76" s="39"/>
      <c r="P76" s="39"/>
      <c r="Q76" s="39"/>
    </row>
    <row r="77" spans="2:23" x14ac:dyDescent="0.25"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2:23" x14ac:dyDescent="0.25">
      <c r="B78" s="39" t="s">
        <v>256</v>
      </c>
      <c r="C78" s="39">
        <v>4.8</v>
      </c>
      <c r="D78" s="202">
        <f>C78*61.695</f>
        <v>296.13599999999997</v>
      </c>
      <c r="E78" s="39">
        <v>8</v>
      </c>
      <c r="F78" s="202">
        <f>D78*E78</f>
        <v>2369.0879999999997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2:23" x14ac:dyDescent="0.25">
      <c r="B79" s="39" t="s">
        <v>257</v>
      </c>
      <c r="C79" s="39">
        <v>4.5</v>
      </c>
      <c r="D79" s="202">
        <f>C79*61.695</f>
        <v>277.6275</v>
      </c>
      <c r="E79" s="39">
        <v>8</v>
      </c>
      <c r="F79" s="202">
        <f>D79*E79</f>
        <v>2221.02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2:23" x14ac:dyDescent="0.25"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2:17" x14ac:dyDescent="0.25"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2:17" ht="26.25" x14ac:dyDescent="0.25">
      <c r="B82" s="181" t="s">
        <v>236</v>
      </c>
      <c r="C82" s="181" t="s">
        <v>237</v>
      </c>
      <c r="D82" s="181" t="s">
        <v>238</v>
      </c>
      <c r="E82" s="182" t="s">
        <v>239</v>
      </c>
      <c r="F82" s="182" t="s">
        <v>240</v>
      </c>
      <c r="G82" s="181" t="s">
        <v>241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2:17" x14ac:dyDescent="0.25">
      <c r="B83" s="181">
        <v>30</v>
      </c>
      <c r="C83" s="181">
        <v>4.5</v>
      </c>
      <c r="D83" s="181">
        <f>B83*C83</f>
        <v>135</v>
      </c>
      <c r="E83" s="181"/>
      <c r="F83" s="181"/>
      <c r="G83" s="181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2:17" x14ac:dyDescent="0.25">
      <c r="B84" s="181">
        <v>12</v>
      </c>
      <c r="C84" s="181">
        <v>2.9</v>
      </c>
      <c r="D84" s="181">
        <f t="shared" ref="D84:D85" si="38">B84*C84</f>
        <v>34.799999999999997</v>
      </c>
      <c r="E84" s="181"/>
      <c r="F84" s="181"/>
      <c r="G84" s="181"/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2:17" x14ac:dyDescent="0.25">
      <c r="B85" s="181">
        <v>3</v>
      </c>
      <c r="C85" s="181">
        <v>1.7</v>
      </c>
      <c r="D85" s="181">
        <f t="shared" si="38"/>
        <v>5.0999999999999996</v>
      </c>
      <c r="E85" s="181"/>
      <c r="F85" s="181"/>
      <c r="G85" s="181"/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2:17" x14ac:dyDescent="0.25">
      <c r="B86" s="204">
        <f>SUM(B83:B85)</f>
        <v>45</v>
      </c>
      <c r="C86" s="181"/>
      <c r="D86" s="205">
        <f>SUM(D83:D85)</f>
        <v>174.9</v>
      </c>
      <c r="E86" s="205">
        <v>3.5</v>
      </c>
      <c r="F86" s="205"/>
      <c r="G86" s="204">
        <f>D86*E86</f>
        <v>612.15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2:17" x14ac:dyDescent="0.25">
      <c r="B87" s="181"/>
      <c r="C87" s="181"/>
      <c r="D87" s="181"/>
      <c r="E87" s="181"/>
      <c r="F87" s="205">
        <v>1.1499999999999999</v>
      </c>
      <c r="G87" s="181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2:17" x14ac:dyDescent="0.25">
      <c r="B88" s="181"/>
      <c r="C88" s="181"/>
      <c r="D88" s="181"/>
      <c r="E88" s="181"/>
      <c r="F88" s="181" t="s">
        <v>242</v>
      </c>
      <c r="G88" s="206">
        <f>G86*F87</f>
        <v>703.97249999999997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2:17" x14ac:dyDescent="0.25"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2:17" x14ac:dyDescent="0.25"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2:17" x14ac:dyDescent="0.25"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2:17" x14ac:dyDescent="0.25"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2:17" x14ac:dyDescent="0.25"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2:17" x14ac:dyDescent="0.25">
      <c r="D94" s="106"/>
      <c r="E94" s="106"/>
      <c r="F94" s="106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2:17" x14ac:dyDescent="0.25">
      <c r="D95" s="106"/>
      <c r="E95" s="106"/>
      <c r="F95" s="106"/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2:17" x14ac:dyDescent="0.25">
      <c r="D96" s="106"/>
      <c r="E96" s="106"/>
      <c r="F96" s="106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3:27" x14ac:dyDescent="0.25">
      <c r="D97" s="106"/>
      <c r="E97" s="106"/>
      <c r="F97" s="106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3:27" x14ac:dyDescent="0.25">
      <c r="D98" s="106"/>
      <c r="E98" s="106"/>
      <c r="F98" s="106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3:27" x14ac:dyDescent="0.25">
      <c r="D99" s="106"/>
      <c r="E99" s="106"/>
      <c r="F99" s="106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3:27" x14ac:dyDescent="0.25">
      <c r="D100" s="106"/>
      <c r="E100" s="106"/>
      <c r="F100" s="106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3:27" x14ac:dyDescent="0.25">
      <c r="D101" s="106"/>
      <c r="E101" s="106"/>
      <c r="F101" s="106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3:27" x14ac:dyDescent="0.25">
      <c r="D102" s="106"/>
      <c r="E102" s="106"/>
      <c r="F102" s="106"/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3:27" x14ac:dyDescent="0.25">
      <c r="D103" s="106"/>
      <c r="E103" s="106"/>
      <c r="F103" s="106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W103" s="179"/>
      <c r="X103" s="179"/>
      <c r="Y103" s="179"/>
      <c r="Z103" s="179"/>
      <c r="AA103" s="179"/>
    </row>
    <row r="104" spans="3:27" x14ac:dyDescent="0.25">
      <c r="D104" s="106"/>
      <c r="E104" s="106"/>
      <c r="F104" s="106"/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3:27" x14ac:dyDescent="0.25">
      <c r="D105" s="106"/>
      <c r="E105" s="106"/>
      <c r="F105" s="106"/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3:27" x14ac:dyDescent="0.25">
      <c r="D106" s="106"/>
      <c r="E106" s="106"/>
      <c r="F106" s="106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3:27" x14ac:dyDescent="0.25">
      <c r="D107" s="106"/>
      <c r="E107" s="106"/>
      <c r="F107" s="106"/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3:27" x14ac:dyDescent="0.25">
      <c r="D108" s="106"/>
      <c r="E108" s="106"/>
      <c r="F108" s="106"/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3:27" x14ac:dyDescent="0.25">
      <c r="D109" s="106"/>
      <c r="E109" s="106"/>
      <c r="F109" s="106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3:27" x14ac:dyDescent="0.25">
      <c r="D110" s="106"/>
      <c r="E110" s="106"/>
      <c r="F110" s="106"/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3:27" x14ac:dyDescent="0.25">
      <c r="C111" s="179"/>
      <c r="D111" s="180"/>
      <c r="E111" s="180"/>
      <c r="F111" s="180"/>
      <c r="H111" s="39"/>
      <c r="I111" s="39"/>
      <c r="J111" s="39"/>
      <c r="K111" s="179"/>
      <c r="L111" s="179"/>
      <c r="M111" s="179"/>
      <c r="N111" s="179"/>
      <c r="O111" s="179"/>
      <c r="P111" s="179"/>
      <c r="Q111" s="39"/>
    </row>
    <row r="112" spans="3:27" x14ac:dyDescent="0.25">
      <c r="D112" s="106"/>
      <c r="E112" s="106"/>
      <c r="F112" s="106"/>
      <c r="G112" s="179"/>
      <c r="H112" s="179"/>
      <c r="I112" s="179"/>
      <c r="J112" s="179"/>
      <c r="K112" s="39"/>
      <c r="L112" s="39"/>
      <c r="M112" s="39"/>
      <c r="N112" s="39"/>
      <c r="O112" s="39"/>
      <c r="P112" s="39"/>
      <c r="Q112" s="39"/>
    </row>
    <row r="113" spans="3:27" x14ac:dyDescent="0.25">
      <c r="D113" s="106"/>
      <c r="E113" s="106"/>
      <c r="F113" s="106"/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3:27" x14ac:dyDescent="0.25">
      <c r="D114" s="106"/>
      <c r="E114" s="106"/>
      <c r="F114" s="106"/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3:27" s="179" customFormat="1" x14ac:dyDescent="0.25">
      <c r="C115" s="39"/>
      <c r="D115" s="106"/>
      <c r="E115" s="106"/>
      <c r="F115" s="106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T115" s="39"/>
      <c r="V115" s="39"/>
      <c r="W115" s="39"/>
      <c r="X115" s="39"/>
      <c r="Y115" s="39"/>
      <c r="Z115" s="39"/>
      <c r="AA115" s="39"/>
    </row>
    <row r="116" spans="3:27" x14ac:dyDescent="0.25">
      <c r="D116" s="106"/>
      <c r="E116" s="106"/>
      <c r="F116" s="106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T116" s="179"/>
      <c r="V116" s="179"/>
    </row>
    <row r="117" spans="3:27" x14ac:dyDescent="0.25">
      <c r="D117" s="106"/>
      <c r="E117" s="106"/>
      <c r="F117" s="106"/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3:27" x14ac:dyDescent="0.25">
      <c r="D118" s="106"/>
      <c r="E118" s="106"/>
      <c r="F118" s="106"/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3:27" x14ac:dyDescent="0.25">
      <c r="D119" s="106"/>
      <c r="E119" s="106"/>
      <c r="F119" s="106"/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3:27" x14ac:dyDescent="0.25">
      <c r="D120" s="106"/>
      <c r="E120" s="106"/>
      <c r="F120" s="106"/>
      <c r="H120" s="39"/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3:27" x14ac:dyDescent="0.25">
      <c r="D121" s="106"/>
      <c r="E121" s="106"/>
      <c r="F121" s="106"/>
      <c r="H121" s="39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3:27" x14ac:dyDescent="0.25">
      <c r="D122" s="106"/>
      <c r="E122" s="106"/>
      <c r="F122" s="106"/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3:27" x14ac:dyDescent="0.25">
      <c r="D123" s="106"/>
      <c r="E123" s="106"/>
      <c r="F123" s="106"/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3:27" x14ac:dyDescent="0.25">
      <c r="D124" s="106"/>
      <c r="E124" s="106"/>
      <c r="F124" s="106"/>
      <c r="H124" s="39"/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3:27" x14ac:dyDescent="0.25">
      <c r="D125" s="106"/>
      <c r="E125" s="106"/>
      <c r="F125" s="106"/>
      <c r="H125" s="39"/>
      <c r="I125" s="39"/>
      <c r="J125" s="39"/>
      <c r="K125" s="39"/>
      <c r="L125" s="39"/>
      <c r="M125" s="39"/>
      <c r="N125" s="39"/>
      <c r="O125" s="39"/>
      <c r="P125" s="39"/>
      <c r="Q125" s="39"/>
    </row>
    <row r="126" spans="3:27" x14ac:dyDescent="0.25">
      <c r="D126" s="106"/>
      <c r="E126" s="106"/>
      <c r="F126" s="106"/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3:27" x14ac:dyDescent="0.25">
      <c r="D127" s="106"/>
      <c r="E127" s="106"/>
      <c r="F127" s="106"/>
      <c r="H127" s="39"/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3:27" x14ac:dyDescent="0.25">
      <c r="D128" s="106"/>
      <c r="E128" s="106"/>
      <c r="F128" s="106"/>
      <c r="H128" s="39"/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4:17" x14ac:dyDescent="0.25">
      <c r="D129" s="106"/>
      <c r="E129" s="106"/>
      <c r="F129" s="106"/>
      <c r="H129" s="39"/>
      <c r="I129" s="39"/>
      <c r="J129" s="39"/>
      <c r="K129" s="39"/>
      <c r="L129" s="39"/>
      <c r="M129" s="39"/>
      <c r="N129" s="39"/>
      <c r="O129" s="39"/>
      <c r="P129" s="39"/>
      <c r="Q129" s="39"/>
    </row>
    <row r="130" spans="4:17" x14ac:dyDescent="0.25">
      <c r="D130" s="106"/>
      <c r="E130" s="106"/>
      <c r="F130" s="106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4:17" x14ac:dyDescent="0.25">
      <c r="D131" s="106"/>
      <c r="E131" s="106"/>
      <c r="F131" s="106"/>
      <c r="H131" s="39"/>
      <c r="I131" s="39"/>
      <c r="J131" s="39"/>
      <c r="K131" s="39"/>
      <c r="L131" s="39"/>
      <c r="M131" s="39"/>
      <c r="N131" s="39"/>
      <c r="O131" s="39"/>
      <c r="P131" s="39"/>
      <c r="Q131" s="39"/>
    </row>
    <row r="132" spans="4:17" x14ac:dyDescent="0.25">
      <c r="D132" s="106"/>
      <c r="E132" s="106"/>
      <c r="F132" s="106"/>
      <c r="H132" s="39"/>
      <c r="I132" s="39"/>
      <c r="J132" s="39"/>
      <c r="K132" s="39"/>
      <c r="L132" s="39"/>
      <c r="M132" s="39"/>
      <c r="N132" s="39"/>
      <c r="O132" s="39"/>
      <c r="P132" s="39"/>
      <c r="Q132" s="39"/>
    </row>
    <row r="133" spans="4:17" x14ac:dyDescent="0.25">
      <c r="D133" s="106"/>
      <c r="E133" s="106"/>
      <c r="F133" s="106"/>
      <c r="H133" s="39"/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4:17" x14ac:dyDescent="0.25">
      <c r="D134" s="106"/>
      <c r="E134" s="106"/>
      <c r="F134" s="106"/>
      <c r="H134" s="39"/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4:17" x14ac:dyDescent="0.25">
      <c r="D135" s="106"/>
      <c r="E135" s="106"/>
      <c r="F135" s="106"/>
      <c r="H135" s="39"/>
      <c r="I135" s="39"/>
      <c r="J135" s="39"/>
      <c r="K135" s="39"/>
      <c r="L135" s="39"/>
      <c r="M135" s="39"/>
      <c r="N135" s="39"/>
      <c r="O135" s="39"/>
      <c r="P135" s="39"/>
      <c r="Q135" s="39"/>
    </row>
    <row r="136" spans="4:17" x14ac:dyDescent="0.25">
      <c r="D136" s="106"/>
      <c r="E136" s="106"/>
      <c r="F136" s="106"/>
      <c r="H136" s="39"/>
      <c r="I136" s="39"/>
      <c r="J136" s="39"/>
      <c r="K136" s="39"/>
      <c r="L136" s="39"/>
      <c r="M136" s="39"/>
      <c r="N136" s="39"/>
      <c r="O136" s="39"/>
      <c r="P136" s="39"/>
      <c r="Q136" s="39"/>
    </row>
    <row r="137" spans="4:17" x14ac:dyDescent="0.25">
      <c r="D137" s="106"/>
      <c r="E137" s="106"/>
      <c r="F137" s="106"/>
      <c r="H137" s="39"/>
      <c r="I137" s="39"/>
      <c r="J137" s="39"/>
      <c r="K137" s="39"/>
      <c r="L137" s="39"/>
      <c r="M137" s="39"/>
      <c r="N137" s="39"/>
      <c r="O137" s="39"/>
      <c r="P137" s="39"/>
      <c r="Q137" s="39"/>
    </row>
    <row r="138" spans="4:17" x14ac:dyDescent="0.25">
      <c r="D138" s="106"/>
      <c r="E138" s="106"/>
      <c r="F138" s="106"/>
      <c r="H138" s="39"/>
      <c r="I138" s="39"/>
      <c r="J138" s="39"/>
      <c r="K138" s="39"/>
      <c r="L138" s="39"/>
      <c r="M138" s="39"/>
      <c r="N138" s="39"/>
      <c r="O138" s="39"/>
      <c r="P138" s="39"/>
      <c r="Q138" s="39"/>
    </row>
    <row r="139" spans="4:17" x14ac:dyDescent="0.25">
      <c r="D139" s="106"/>
      <c r="E139" s="106"/>
      <c r="F139" s="106"/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4:17" x14ac:dyDescent="0.25">
      <c r="D140" s="106"/>
      <c r="E140" s="106"/>
      <c r="F140" s="106"/>
      <c r="H140" s="39"/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4:17" x14ac:dyDescent="0.25">
      <c r="D141" s="106"/>
      <c r="E141" s="106"/>
      <c r="F141" s="106"/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4:17" x14ac:dyDescent="0.25">
      <c r="D142" s="106"/>
      <c r="E142" s="106"/>
      <c r="F142" s="106"/>
      <c r="H142" s="39"/>
      <c r="I142" s="39"/>
      <c r="J142" s="39"/>
      <c r="K142" s="39"/>
      <c r="L142" s="39"/>
      <c r="M142" s="39"/>
      <c r="N142" s="39"/>
      <c r="O142" s="39"/>
      <c r="P142" s="39"/>
      <c r="Q142" s="39"/>
    </row>
    <row r="143" spans="4:17" x14ac:dyDescent="0.25">
      <c r="D143" s="106"/>
      <c r="E143" s="106"/>
      <c r="F143" s="106"/>
      <c r="H143" s="39"/>
      <c r="I143" s="39"/>
      <c r="J143" s="39"/>
      <c r="K143" s="39"/>
      <c r="L143" s="39"/>
      <c r="M143" s="39"/>
      <c r="N143" s="39"/>
      <c r="O143" s="39"/>
      <c r="P143" s="39"/>
      <c r="Q143" s="39"/>
    </row>
    <row r="144" spans="4:17" x14ac:dyDescent="0.25">
      <c r="D144" s="106"/>
      <c r="E144" s="106"/>
      <c r="F144" s="106"/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4:17" x14ac:dyDescent="0.25">
      <c r="D145" s="106"/>
      <c r="E145" s="106"/>
      <c r="F145" s="106"/>
      <c r="H145" s="39"/>
      <c r="I145" s="39"/>
      <c r="J145" s="39"/>
      <c r="K145" s="39"/>
      <c r="L145" s="39"/>
      <c r="M145" s="39"/>
      <c r="N145" s="39"/>
      <c r="O145" s="39"/>
      <c r="P145" s="39"/>
      <c r="Q145" s="39"/>
    </row>
    <row r="146" spans="4:17" x14ac:dyDescent="0.25">
      <c r="D146" s="106"/>
      <c r="E146" s="106"/>
      <c r="F146" s="106"/>
      <c r="H146" s="39"/>
      <c r="I146" s="39"/>
      <c r="J146" s="39"/>
      <c r="K146" s="39"/>
      <c r="L146" s="39"/>
      <c r="M146" s="39"/>
      <c r="N146" s="39"/>
      <c r="O146" s="39"/>
      <c r="P146" s="39"/>
      <c r="Q146" s="39"/>
    </row>
    <row r="147" spans="4:17" x14ac:dyDescent="0.25">
      <c r="D147" s="106"/>
      <c r="E147" s="106"/>
      <c r="F147" s="106"/>
      <c r="H147" s="39"/>
      <c r="I147" s="39"/>
      <c r="J147" s="39"/>
      <c r="K147" s="39"/>
      <c r="L147" s="39"/>
      <c r="M147" s="39"/>
      <c r="N147" s="39"/>
      <c r="O147" s="39"/>
      <c r="P147" s="39"/>
      <c r="Q147" s="39"/>
    </row>
    <row r="148" spans="4:17" x14ac:dyDescent="0.25">
      <c r="D148" s="106"/>
      <c r="E148" s="106"/>
      <c r="F148" s="106"/>
      <c r="H148" s="39"/>
      <c r="I148" s="39"/>
      <c r="J148" s="39"/>
      <c r="K148" s="39"/>
      <c r="L148" s="39"/>
      <c r="M148" s="39"/>
      <c r="N148" s="39"/>
      <c r="O148" s="39"/>
      <c r="P148" s="39"/>
      <c r="Q148" s="39"/>
    </row>
    <row r="149" spans="4:17" x14ac:dyDescent="0.25">
      <c r="D149" s="106"/>
      <c r="E149" s="106"/>
      <c r="F149" s="106"/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4:17" x14ac:dyDescent="0.25">
      <c r="D150" s="106"/>
      <c r="E150" s="106"/>
      <c r="F150" s="106"/>
      <c r="H150" s="39"/>
      <c r="I150" s="39"/>
      <c r="J150" s="39"/>
      <c r="K150" s="39"/>
      <c r="L150" s="39"/>
      <c r="M150" s="39"/>
      <c r="N150" s="39"/>
      <c r="O150" s="39"/>
      <c r="P150" s="39"/>
      <c r="Q150" s="39"/>
    </row>
    <row r="151" spans="4:17" x14ac:dyDescent="0.25">
      <c r="D151" s="106"/>
      <c r="E151" s="106"/>
      <c r="F151" s="106"/>
      <c r="H151" s="39"/>
      <c r="I151" s="39"/>
      <c r="J151" s="39"/>
      <c r="K151" s="39"/>
      <c r="L151" s="39"/>
      <c r="M151" s="39"/>
      <c r="N151" s="39"/>
      <c r="O151" s="39"/>
      <c r="P151" s="39"/>
      <c r="Q151" s="39"/>
    </row>
    <row r="152" spans="4:17" x14ac:dyDescent="0.25">
      <c r="D152" s="106"/>
      <c r="E152" s="106"/>
      <c r="F152" s="106"/>
      <c r="H152" s="39"/>
      <c r="I152" s="39"/>
      <c r="J152" s="39"/>
      <c r="K152" s="39"/>
      <c r="L152" s="39"/>
      <c r="M152" s="39"/>
      <c r="N152" s="39"/>
      <c r="O152" s="39"/>
      <c r="P152" s="39"/>
      <c r="Q152" s="39"/>
    </row>
    <row r="153" spans="4:17" x14ac:dyDescent="0.25">
      <c r="D153" s="106"/>
      <c r="E153" s="106"/>
      <c r="F153" s="106"/>
      <c r="H153" s="39"/>
      <c r="I153" s="39"/>
      <c r="J153" s="39"/>
      <c r="K153" s="39"/>
      <c r="L153" s="39"/>
      <c r="M153" s="39"/>
      <c r="N153" s="39"/>
      <c r="O153" s="39"/>
      <c r="P153" s="39"/>
      <c r="Q153" s="39"/>
    </row>
    <row r="154" spans="4:17" x14ac:dyDescent="0.25">
      <c r="D154" s="106"/>
      <c r="E154" s="106"/>
      <c r="F154" s="106"/>
      <c r="H154" s="39"/>
      <c r="I154" s="39"/>
      <c r="J154" s="39"/>
      <c r="K154" s="39"/>
      <c r="L154" s="39"/>
      <c r="M154" s="39"/>
      <c r="N154" s="39"/>
      <c r="O154" s="39"/>
      <c r="P154" s="39"/>
      <c r="Q154" s="39"/>
    </row>
    <row r="155" spans="4:17" x14ac:dyDescent="0.25">
      <c r="D155" s="106"/>
      <c r="E155" s="106"/>
      <c r="F155" s="106"/>
      <c r="H155" s="39"/>
      <c r="I155" s="39"/>
      <c r="J155" s="39"/>
      <c r="K155" s="39"/>
      <c r="L155" s="39"/>
      <c r="M155" s="39"/>
      <c r="N155" s="39"/>
      <c r="O155" s="39"/>
      <c r="P155" s="39"/>
      <c r="Q155" s="39"/>
    </row>
    <row r="156" spans="4:17" x14ac:dyDescent="0.25">
      <c r="D156" s="106"/>
      <c r="E156" s="106"/>
      <c r="F156" s="106"/>
      <c r="H156" s="39"/>
      <c r="I156" s="39"/>
      <c r="J156" s="39"/>
      <c r="K156" s="39"/>
      <c r="L156" s="39"/>
      <c r="M156" s="39"/>
      <c r="N156" s="39"/>
      <c r="O156" s="39"/>
      <c r="P156" s="39"/>
      <c r="Q156" s="39"/>
    </row>
    <row r="157" spans="4:17" x14ac:dyDescent="0.25">
      <c r="D157" s="106"/>
      <c r="E157" s="106"/>
      <c r="F157" s="106"/>
      <c r="H157" s="39"/>
      <c r="I157" s="39"/>
      <c r="J157" s="39"/>
      <c r="K157" s="39"/>
      <c r="L157" s="39"/>
      <c r="M157" s="39"/>
      <c r="N157" s="39"/>
      <c r="O157" s="39"/>
      <c r="P157" s="39"/>
      <c r="Q157" s="39"/>
    </row>
    <row r="158" spans="4:17" x14ac:dyDescent="0.25">
      <c r="D158" s="106"/>
      <c r="E158" s="106"/>
      <c r="F158" s="106"/>
      <c r="H158" s="39"/>
      <c r="I158" s="39"/>
      <c r="J158" s="39"/>
      <c r="K158" s="39"/>
      <c r="L158" s="39"/>
      <c r="M158" s="39"/>
      <c r="N158" s="39"/>
      <c r="O158" s="39"/>
      <c r="P158" s="39"/>
      <c r="Q158" s="39"/>
    </row>
    <row r="159" spans="4:17" x14ac:dyDescent="0.25">
      <c r="D159" s="106"/>
      <c r="E159" s="106"/>
      <c r="F159" s="106"/>
      <c r="H159" s="39"/>
      <c r="I159" s="39"/>
      <c r="J159" s="39"/>
      <c r="K159" s="39"/>
      <c r="L159" s="39"/>
      <c r="M159" s="39"/>
      <c r="N159" s="39"/>
      <c r="O159" s="39"/>
      <c r="P159" s="39"/>
      <c r="Q159" s="39"/>
    </row>
    <row r="160" spans="4:17" x14ac:dyDescent="0.25">
      <c r="D160" s="106"/>
      <c r="E160" s="106"/>
      <c r="F160" s="106"/>
      <c r="H160" s="39"/>
      <c r="I160" s="39"/>
      <c r="J160" s="39"/>
      <c r="K160" s="39"/>
      <c r="L160" s="39"/>
      <c r="M160" s="39"/>
      <c r="N160" s="39"/>
      <c r="O160" s="39"/>
      <c r="P160" s="39"/>
      <c r="Q160" s="39"/>
    </row>
    <row r="161" spans="4:17" x14ac:dyDescent="0.25">
      <c r="D161" s="106"/>
      <c r="E161" s="106"/>
      <c r="F161" s="106"/>
      <c r="H161" s="39"/>
      <c r="I161" s="39"/>
      <c r="J161" s="39"/>
      <c r="K161" s="39"/>
      <c r="L161" s="39"/>
      <c r="M161" s="39"/>
      <c r="N161" s="39"/>
      <c r="O161" s="39"/>
      <c r="P161" s="39"/>
      <c r="Q161" s="39"/>
    </row>
    <row r="162" spans="4:17" x14ac:dyDescent="0.25">
      <c r="D162" s="106"/>
      <c r="E162" s="106"/>
      <c r="F162" s="106"/>
      <c r="H162" s="39"/>
      <c r="I162" s="39"/>
      <c r="J162" s="39"/>
      <c r="K162" s="39"/>
      <c r="L162" s="39"/>
      <c r="M162" s="39"/>
      <c r="N162" s="39"/>
      <c r="O162" s="39"/>
      <c r="P162" s="39"/>
      <c r="Q162" s="39"/>
    </row>
    <row r="163" spans="4:17" x14ac:dyDescent="0.25">
      <c r="D163" s="106"/>
      <c r="E163" s="106"/>
      <c r="F163" s="106"/>
      <c r="H163" s="39"/>
      <c r="I163" s="39"/>
      <c r="J163" s="39"/>
      <c r="K163" s="39"/>
      <c r="L163" s="39"/>
      <c r="M163" s="39"/>
      <c r="N163" s="39"/>
      <c r="O163" s="39"/>
      <c r="P163" s="39"/>
      <c r="Q163" s="39"/>
    </row>
    <row r="164" spans="4:17" x14ac:dyDescent="0.25">
      <c r="D164" s="106"/>
      <c r="E164" s="106"/>
      <c r="F164" s="106"/>
      <c r="H164" s="39"/>
      <c r="I164" s="39"/>
      <c r="J164" s="39"/>
      <c r="K164" s="39"/>
      <c r="L164" s="39"/>
      <c r="M164" s="39"/>
      <c r="N164" s="39"/>
      <c r="O164" s="39"/>
      <c r="P164" s="39"/>
      <c r="Q164" s="39"/>
    </row>
    <row r="165" spans="4:17" x14ac:dyDescent="0.25">
      <c r="D165" s="106"/>
      <c r="E165" s="106"/>
      <c r="F165" s="106"/>
      <c r="H165" s="39"/>
      <c r="I165" s="39"/>
      <c r="J165" s="39"/>
      <c r="K165" s="39"/>
      <c r="L165" s="39"/>
      <c r="M165" s="39"/>
      <c r="N165" s="39"/>
      <c r="O165" s="39"/>
      <c r="P165" s="39"/>
      <c r="Q165" s="39"/>
    </row>
    <row r="166" spans="4:17" x14ac:dyDescent="0.25">
      <c r="D166" s="106"/>
      <c r="E166" s="106"/>
      <c r="F166" s="106"/>
      <c r="H166" s="39"/>
      <c r="I166" s="39"/>
      <c r="J166" s="39"/>
      <c r="K166" s="39"/>
      <c r="L166" s="39"/>
      <c r="M166" s="39"/>
      <c r="N166" s="39"/>
      <c r="O166" s="39"/>
      <c r="P166" s="39"/>
      <c r="Q166" s="39"/>
    </row>
    <row r="167" spans="4:17" x14ac:dyDescent="0.25">
      <c r="D167" s="106"/>
      <c r="E167" s="106"/>
      <c r="F167" s="106"/>
      <c r="H167" s="39"/>
      <c r="I167" s="39"/>
      <c r="J167" s="39"/>
      <c r="K167" s="39"/>
      <c r="L167" s="39"/>
      <c r="M167" s="39"/>
      <c r="N167" s="39"/>
      <c r="O167" s="39"/>
      <c r="P167" s="39"/>
      <c r="Q167" s="39"/>
    </row>
    <row r="168" spans="4:17" x14ac:dyDescent="0.25">
      <c r="D168" s="106"/>
      <c r="E168" s="106"/>
      <c r="F168" s="106"/>
      <c r="H168" s="39"/>
      <c r="I168" s="39"/>
      <c r="J168" s="39"/>
      <c r="K168" s="39"/>
      <c r="L168" s="39"/>
      <c r="M168" s="39"/>
      <c r="N168" s="39"/>
      <c r="O168" s="39"/>
      <c r="P168" s="39"/>
      <c r="Q168" s="39"/>
    </row>
    <row r="169" spans="4:17" x14ac:dyDescent="0.25">
      <c r="D169" s="106"/>
      <c r="E169" s="106"/>
      <c r="F169" s="106"/>
      <c r="H169" s="39"/>
      <c r="I169" s="39"/>
      <c r="J169" s="39"/>
      <c r="K169" s="39"/>
      <c r="L169" s="39"/>
      <c r="M169" s="39"/>
      <c r="N169" s="39"/>
      <c r="O169" s="39"/>
      <c r="P169" s="39"/>
      <c r="Q169" s="39"/>
    </row>
    <row r="170" spans="4:17" x14ac:dyDescent="0.25">
      <c r="H170" s="106"/>
      <c r="I170" s="106"/>
      <c r="J170" s="106"/>
      <c r="K170" s="106"/>
      <c r="L170" s="106"/>
      <c r="M170" s="39"/>
      <c r="N170" s="39"/>
      <c r="O170" s="39"/>
      <c r="P170" s="39"/>
      <c r="Q170" s="39"/>
    </row>
    <row r="171" spans="4:17" x14ac:dyDescent="0.25">
      <c r="H171" s="106"/>
      <c r="I171" s="106"/>
      <c r="J171" s="106"/>
      <c r="K171" s="106"/>
      <c r="L171" s="106"/>
      <c r="M171" s="39"/>
      <c r="N171" s="39"/>
      <c r="O171" s="39"/>
      <c r="P171" s="39"/>
      <c r="Q171" s="39"/>
    </row>
    <row r="172" spans="4:17" x14ac:dyDescent="0.25">
      <c r="H172" s="106"/>
      <c r="I172" s="106"/>
      <c r="J172" s="106"/>
      <c r="K172" s="106"/>
      <c r="L172" s="106"/>
      <c r="M172" s="39"/>
      <c r="N172" s="39"/>
      <c r="O172" s="39"/>
      <c r="P172" s="39"/>
      <c r="Q172" s="39"/>
    </row>
    <row r="173" spans="4:17" x14ac:dyDescent="0.25">
      <c r="H173" s="106"/>
      <c r="I173" s="106"/>
      <c r="J173" s="106"/>
      <c r="K173" s="106"/>
      <c r="L173" s="106"/>
      <c r="M173" s="39"/>
      <c r="N173" s="39"/>
      <c r="O173" s="39"/>
      <c r="P173" s="39"/>
      <c r="Q173" s="39"/>
    </row>
    <row r="174" spans="4:17" x14ac:dyDescent="0.25">
      <c r="H174" s="106"/>
      <c r="I174" s="106"/>
      <c r="J174" s="106"/>
      <c r="K174" s="106"/>
      <c r="L174" s="106"/>
      <c r="M174" s="39"/>
      <c r="N174" s="39"/>
      <c r="O174" s="39"/>
      <c r="P174" s="39"/>
      <c r="Q174" s="39"/>
    </row>
    <row r="175" spans="4:17" x14ac:dyDescent="0.25">
      <c r="H175" s="106"/>
      <c r="I175" s="106"/>
      <c r="J175" s="106"/>
      <c r="K175" s="106"/>
      <c r="L175" s="106"/>
      <c r="M175" s="39"/>
      <c r="N175" s="39"/>
      <c r="O175" s="39"/>
      <c r="P175" s="39"/>
      <c r="Q175" s="39"/>
    </row>
    <row r="176" spans="4:17" x14ac:dyDescent="0.25">
      <c r="H176" s="106"/>
      <c r="I176" s="106"/>
      <c r="J176" s="106"/>
      <c r="K176" s="106"/>
      <c r="L176" s="106"/>
      <c r="M176" s="39"/>
      <c r="N176" s="39"/>
      <c r="O176" s="39"/>
      <c r="P176" s="39"/>
      <c r="Q176" s="39"/>
    </row>
    <row r="177" spans="8:17" x14ac:dyDescent="0.25">
      <c r="H177" s="106"/>
      <c r="I177" s="106"/>
      <c r="J177" s="106"/>
      <c r="K177" s="106"/>
      <c r="L177" s="106"/>
      <c r="M177" s="39"/>
      <c r="N177" s="39"/>
      <c r="O177" s="39"/>
      <c r="P177" s="39"/>
      <c r="Q177" s="39"/>
    </row>
    <row r="178" spans="8:17" x14ac:dyDescent="0.25">
      <c r="H178" s="106"/>
      <c r="I178" s="106"/>
      <c r="J178" s="106"/>
      <c r="K178" s="106"/>
      <c r="L178" s="106"/>
      <c r="M178" s="39"/>
      <c r="N178" s="39"/>
      <c r="O178" s="39"/>
      <c r="P178" s="39"/>
      <c r="Q178" s="39"/>
    </row>
    <row r="179" spans="8:17" x14ac:dyDescent="0.25">
      <c r="H179" s="106"/>
      <c r="I179" s="106"/>
      <c r="J179" s="106"/>
      <c r="K179" s="106"/>
      <c r="L179" s="106"/>
      <c r="M179" s="39"/>
      <c r="N179" s="39"/>
      <c r="O179" s="39"/>
      <c r="P179" s="39"/>
      <c r="Q179" s="39"/>
    </row>
    <row r="180" spans="8:17" x14ac:dyDescent="0.25">
      <c r="H180" s="106"/>
      <c r="I180" s="106"/>
      <c r="J180" s="106"/>
      <c r="K180" s="106"/>
      <c r="L180" s="106"/>
      <c r="M180" s="39"/>
      <c r="N180" s="39"/>
      <c r="O180" s="39"/>
      <c r="P180" s="39"/>
      <c r="Q180" s="39"/>
    </row>
    <row r="181" spans="8:17" x14ac:dyDescent="0.25">
      <c r="H181" s="106"/>
      <c r="I181" s="106"/>
      <c r="J181" s="106"/>
      <c r="K181" s="106"/>
      <c r="L181" s="106"/>
      <c r="M181" s="39"/>
      <c r="N181" s="39"/>
      <c r="O181" s="39"/>
      <c r="P181" s="39"/>
      <c r="Q181" s="39"/>
    </row>
    <row r="182" spans="8:17" x14ac:dyDescent="0.25">
      <c r="H182" s="106"/>
      <c r="I182" s="106"/>
      <c r="J182" s="106"/>
      <c r="K182" s="106"/>
      <c r="L182" s="106"/>
      <c r="M182" s="39"/>
      <c r="N182" s="39"/>
      <c r="O182" s="39"/>
      <c r="P182" s="39"/>
      <c r="Q182" s="39"/>
    </row>
    <row r="183" spans="8:17" x14ac:dyDescent="0.25">
      <c r="H183" s="106"/>
      <c r="I183" s="106"/>
      <c r="J183" s="106"/>
      <c r="K183" s="106"/>
      <c r="L183" s="106"/>
      <c r="M183" s="39"/>
      <c r="N183" s="39"/>
      <c r="O183" s="39"/>
      <c r="P183" s="39"/>
      <c r="Q183" s="39"/>
    </row>
    <row r="184" spans="8:17" x14ac:dyDescent="0.25">
      <c r="H184" s="106"/>
      <c r="I184" s="106"/>
      <c r="J184" s="106"/>
      <c r="K184" s="106"/>
      <c r="L184" s="106"/>
      <c r="M184" s="39"/>
      <c r="N184" s="39"/>
      <c r="O184" s="39"/>
      <c r="P184" s="39"/>
      <c r="Q184" s="39"/>
    </row>
    <row r="185" spans="8:17" x14ac:dyDescent="0.25">
      <c r="H185" s="106"/>
      <c r="I185" s="106"/>
      <c r="J185" s="106"/>
      <c r="K185" s="106"/>
      <c r="L185" s="106"/>
      <c r="M185" s="39"/>
      <c r="N185" s="39"/>
      <c r="O185" s="39"/>
      <c r="P185" s="39"/>
      <c r="Q185" s="39"/>
    </row>
    <row r="186" spans="8:17" x14ac:dyDescent="0.25">
      <c r="H186" s="106"/>
      <c r="I186" s="106"/>
      <c r="J186" s="106"/>
      <c r="K186" s="106"/>
      <c r="L186" s="106"/>
      <c r="M186" s="39"/>
      <c r="N186" s="39"/>
      <c r="O186" s="39"/>
      <c r="P186" s="39"/>
      <c r="Q186" s="39"/>
    </row>
    <row r="187" spans="8:17" x14ac:dyDescent="0.25">
      <c r="H187" s="106"/>
      <c r="I187" s="106"/>
      <c r="J187" s="106"/>
      <c r="K187" s="106"/>
      <c r="L187" s="106"/>
      <c r="M187" s="39"/>
      <c r="N187" s="39"/>
      <c r="O187" s="39"/>
      <c r="P187" s="39"/>
      <c r="Q187" s="39"/>
    </row>
    <row r="188" spans="8:17" x14ac:dyDescent="0.25">
      <c r="H188" s="106"/>
      <c r="I188" s="106"/>
      <c r="J188" s="106"/>
      <c r="K188" s="106"/>
      <c r="L188" s="106"/>
      <c r="M188" s="39"/>
      <c r="N188" s="39"/>
      <c r="O188" s="39"/>
      <c r="P188" s="39"/>
      <c r="Q188" s="39"/>
    </row>
    <row r="189" spans="8:17" x14ac:dyDescent="0.25">
      <c r="H189" s="106"/>
      <c r="I189" s="106"/>
      <c r="J189" s="106"/>
      <c r="K189" s="106"/>
      <c r="L189" s="106"/>
      <c r="M189" s="39"/>
      <c r="N189" s="39"/>
      <c r="O189" s="39"/>
      <c r="P189" s="39"/>
      <c r="Q189" s="39"/>
    </row>
    <row r="190" spans="8:17" x14ac:dyDescent="0.25">
      <c r="H190" s="106"/>
      <c r="I190" s="106"/>
      <c r="J190" s="106"/>
      <c r="K190" s="106"/>
      <c r="L190" s="106"/>
      <c r="M190" s="39"/>
      <c r="N190" s="39"/>
      <c r="O190" s="39"/>
      <c r="P190" s="39"/>
      <c r="Q190" s="39"/>
    </row>
    <row r="191" spans="8:17" x14ac:dyDescent="0.25">
      <c r="H191" s="106"/>
      <c r="I191" s="106"/>
      <c r="J191" s="106"/>
      <c r="K191" s="106"/>
      <c r="L191" s="106"/>
      <c r="M191" s="39"/>
      <c r="N191" s="39"/>
      <c r="O191" s="39"/>
      <c r="P191" s="39"/>
      <c r="Q191" s="39"/>
    </row>
    <row r="192" spans="8:17" x14ac:dyDescent="0.25">
      <c r="H192" s="106"/>
      <c r="I192" s="106"/>
      <c r="J192" s="106"/>
      <c r="K192" s="106"/>
      <c r="L192" s="106"/>
      <c r="M192" s="39"/>
      <c r="N192" s="39"/>
      <c r="O192" s="39"/>
      <c r="P192" s="39"/>
      <c r="Q192" s="39"/>
    </row>
    <row r="193" spans="8:17" x14ac:dyDescent="0.25">
      <c r="H193" s="106"/>
      <c r="I193" s="106"/>
      <c r="J193" s="106"/>
      <c r="K193" s="106"/>
      <c r="L193" s="106"/>
      <c r="M193" s="39"/>
      <c r="N193" s="39"/>
      <c r="O193" s="39"/>
      <c r="P193" s="39"/>
      <c r="Q193" s="39"/>
    </row>
    <row r="194" spans="8:17" x14ac:dyDescent="0.25">
      <c r="H194" s="106"/>
      <c r="I194" s="106"/>
      <c r="J194" s="106"/>
      <c r="K194" s="106"/>
      <c r="L194" s="106"/>
      <c r="M194" s="39"/>
      <c r="N194" s="39"/>
      <c r="O194" s="39"/>
      <c r="P194" s="39"/>
      <c r="Q194" s="39"/>
    </row>
    <row r="195" spans="8:17" x14ac:dyDescent="0.25">
      <c r="H195" s="106"/>
      <c r="I195" s="106"/>
      <c r="J195" s="106"/>
      <c r="K195" s="106"/>
      <c r="L195" s="106"/>
      <c r="M195" s="39"/>
      <c r="N195" s="39"/>
      <c r="O195" s="39"/>
      <c r="P195" s="39"/>
      <c r="Q195" s="39"/>
    </row>
    <row r="196" spans="8:17" x14ac:dyDescent="0.25">
      <c r="H196" s="106"/>
      <c r="I196" s="106"/>
      <c r="J196" s="106"/>
      <c r="K196" s="106"/>
      <c r="L196" s="106"/>
      <c r="M196" s="39"/>
      <c r="N196" s="39"/>
      <c r="O196" s="39"/>
      <c r="P196" s="39"/>
      <c r="Q196" s="39"/>
    </row>
    <row r="197" spans="8:17" x14ac:dyDescent="0.25">
      <c r="H197" s="106"/>
      <c r="I197" s="106"/>
      <c r="J197" s="106"/>
      <c r="K197" s="106"/>
      <c r="L197" s="106"/>
      <c r="M197" s="39"/>
      <c r="N197" s="39"/>
      <c r="O197" s="39"/>
      <c r="P197" s="39"/>
      <c r="Q197" s="39"/>
    </row>
    <row r="198" spans="8:17" x14ac:dyDescent="0.25">
      <c r="H198" s="106"/>
      <c r="I198" s="106"/>
      <c r="J198" s="106"/>
      <c r="K198" s="106"/>
      <c r="L198" s="106"/>
      <c r="M198" s="39"/>
      <c r="N198" s="39"/>
      <c r="O198" s="39"/>
      <c r="P198" s="39"/>
      <c r="Q198" s="39"/>
    </row>
    <row r="199" spans="8:17" x14ac:dyDescent="0.25">
      <c r="H199" s="106"/>
      <c r="I199" s="106"/>
      <c r="J199" s="106"/>
      <c r="K199" s="106"/>
      <c r="L199" s="106"/>
      <c r="M199" s="39"/>
      <c r="N199" s="39"/>
      <c r="O199" s="39"/>
      <c r="P199" s="39"/>
      <c r="Q199" s="39"/>
    </row>
    <row r="200" spans="8:17" x14ac:dyDescent="0.25">
      <c r="H200" s="106"/>
      <c r="I200" s="106"/>
      <c r="J200" s="106"/>
      <c r="K200" s="106"/>
      <c r="L200" s="106"/>
      <c r="M200" s="39"/>
      <c r="N200" s="39"/>
      <c r="O200" s="39"/>
      <c r="P200" s="39"/>
      <c r="Q200" s="39"/>
    </row>
    <row r="201" spans="8:17" x14ac:dyDescent="0.25">
      <c r="H201" s="106"/>
      <c r="I201" s="106"/>
      <c r="J201" s="106"/>
      <c r="K201" s="106"/>
      <c r="L201" s="106"/>
      <c r="M201" s="39"/>
      <c r="N201" s="39"/>
      <c r="O201" s="39"/>
      <c r="P201" s="39"/>
      <c r="Q201" s="39"/>
    </row>
    <row r="202" spans="8:17" x14ac:dyDescent="0.25">
      <c r="H202" s="106"/>
      <c r="I202" s="106"/>
      <c r="J202" s="106"/>
      <c r="K202" s="106"/>
      <c r="L202" s="106"/>
      <c r="M202" s="39"/>
      <c r="N202" s="39"/>
      <c r="O202" s="39"/>
      <c r="P202" s="39"/>
      <c r="Q202" s="39"/>
    </row>
    <row r="203" spans="8:17" x14ac:dyDescent="0.25">
      <c r="H203" s="106"/>
      <c r="I203" s="106"/>
      <c r="J203" s="106"/>
      <c r="K203" s="106"/>
      <c r="L203" s="106"/>
      <c r="M203" s="39"/>
      <c r="N203" s="39"/>
      <c r="O203" s="39"/>
      <c r="P203" s="39"/>
      <c r="Q203" s="39"/>
    </row>
    <row r="204" spans="8:17" x14ac:dyDescent="0.25">
      <c r="H204" s="106"/>
      <c r="I204" s="106"/>
      <c r="J204" s="106"/>
      <c r="K204" s="106"/>
      <c r="L204" s="106"/>
      <c r="M204" s="39"/>
      <c r="N204" s="39"/>
      <c r="O204" s="39"/>
      <c r="P204" s="39"/>
      <c r="Q204" s="39"/>
    </row>
    <row r="205" spans="8:17" x14ac:dyDescent="0.25">
      <c r="H205" s="106"/>
      <c r="I205" s="106"/>
      <c r="J205" s="106"/>
      <c r="K205" s="106"/>
      <c r="L205" s="106"/>
      <c r="M205" s="39"/>
      <c r="N205" s="39"/>
      <c r="O205" s="39"/>
      <c r="P205" s="39"/>
      <c r="Q205" s="39"/>
    </row>
    <row r="206" spans="8:17" x14ac:dyDescent="0.25">
      <c r="H206" s="106"/>
      <c r="I206" s="106"/>
      <c r="J206" s="106"/>
      <c r="K206" s="106"/>
      <c r="L206" s="106"/>
      <c r="M206" s="39"/>
      <c r="N206" s="39"/>
      <c r="O206" s="39"/>
      <c r="P206" s="39"/>
      <c r="Q206" s="39"/>
    </row>
    <row r="207" spans="8:17" x14ac:dyDescent="0.25">
      <c r="H207" s="106"/>
      <c r="I207" s="106"/>
      <c r="J207" s="106"/>
      <c r="K207" s="106"/>
      <c r="L207" s="106"/>
      <c r="M207" s="39"/>
      <c r="N207" s="39"/>
      <c r="O207" s="39"/>
      <c r="P207" s="39"/>
      <c r="Q207" s="39"/>
    </row>
    <row r="208" spans="8:17" x14ac:dyDescent="0.25">
      <c r="H208" s="106"/>
      <c r="I208" s="106"/>
      <c r="J208" s="106"/>
      <c r="K208" s="106"/>
      <c r="L208" s="106"/>
      <c r="M208" s="39"/>
      <c r="N208" s="39"/>
      <c r="O208" s="39"/>
      <c r="P208" s="39"/>
      <c r="Q208" s="39"/>
    </row>
    <row r="209" spans="8:17" x14ac:dyDescent="0.25">
      <c r="H209" s="106"/>
      <c r="I209" s="106"/>
      <c r="J209" s="106"/>
      <c r="K209" s="106"/>
      <c r="L209" s="106"/>
      <c r="M209" s="39"/>
      <c r="N209" s="39"/>
      <c r="O209" s="39"/>
      <c r="P209" s="39"/>
      <c r="Q209" s="39"/>
    </row>
    <row r="210" spans="8:17" x14ac:dyDescent="0.25">
      <c r="H210" s="106"/>
      <c r="I210" s="106"/>
      <c r="J210" s="106"/>
      <c r="K210" s="106"/>
      <c r="L210" s="106"/>
      <c r="M210" s="39"/>
      <c r="N210" s="39"/>
      <c r="O210" s="39"/>
      <c r="P210" s="39"/>
      <c r="Q210" s="39"/>
    </row>
    <row r="211" spans="8:17" x14ac:dyDescent="0.25">
      <c r="H211" s="106"/>
      <c r="I211" s="106"/>
      <c r="J211" s="106"/>
      <c r="K211" s="106"/>
      <c r="L211" s="106"/>
      <c r="M211" s="39"/>
      <c r="N211" s="39"/>
      <c r="O211" s="39"/>
      <c r="P211" s="39"/>
      <c r="Q211" s="39"/>
    </row>
    <row r="212" spans="8:17" x14ac:dyDescent="0.25">
      <c r="H212" s="106"/>
      <c r="I212" s="106"/>
      <c r="J212" s="106"/>
      <c r="K212" s="106"/>
      <c r="L212" s="106"/>
      <c r="M212" s="39"/>
      <c r="N212" s="39"/>
      <c r="O212" s="39"/>
      <c r="P212" s="39"/>
      <c r="Q212" s="39"/>
    </row>
    <row r="213" spans="8:17" x14ac:dyDescent="0.25">
      <c r="H213" s="106"/>
      <c r="I213" s="106"/>
      <c r="J213" s="106"/>
      <c r="K213" s="106"/>
      <c r="L213" s="106"/>
      <c r="M213" s="39"/>
      <c r="N213" s="39"/>
      <c r="O213" s="39"/>
      <c r="P213" s="39"/>
      <c r="Q213" s="39"/>
    </row>
    <row r="214" spans="8:17" x14ac:dyDescent="0.25">
      <c r="H214" s="106"/>
      <c r="I214" s="106"/>
      <c r="J214" s="106"/>
      <c r="K214" s="106"/>
      <c r="L214" s="106"/>
      <c r="M214" s="39"/>
      <c r="N214" s="39"/>
      <c r="O214" s="39"/>
      <c r="P214" s="39"/>
      <c r="Q214" s="39"/>
    </row>
    <row r="215" spans="8:17" x14ac:dyDescent="0.25">
      <c r="H215" s="106"/>
      <c r="I215" s="106"/>
      <c r="J215" s="106"/>
      <c r="K215" s="106"/>
      <c r="L215" s="106"/>
      <c r="M215" s="39"/>
      <c r="N215" s="39"/>
      <c r="O215" s="39"/>
      <c r="P215" s="39"/>
      <c r="Q215" s="39"/>
    </row>
    <row r="216" spans="8:17" x14ac:dyDescent="0.25">
      <c r="H216" s="106"/>
      <c r="I216" s="106"/>
      <c r="J216" s="106"/>
      <c r="K216" s="106"/>
      <c r="L216" s="106"/>
      <c r="M216" s="39"/>
      <c r="N216" s="39"/>
      <c r="O216" s="39"/>
      <c r="P216" s="39"/>
      <c r="Q216" s="39"/>
    </row>
    <row r="217" spans="8:17" x14ac:dyDescent="0.25">
      <c r="H217" s="106"/>
      <c r="I217" s="106"/>
      <c r="J217" s="106"/>
      <c r="K217" s="106"/>
      <c r="L217" s="106"/>
      <c r="M217" s="39"/>
      <c r="N217" s="39"/>
      <c r="O217" s="39"/>
      <c r="P217" s="39"/>
      <c r="Q217" s="39"/>
    </row>
    <row r="218" spans="8:17" x14ac:dyDescent="0.25">
      <c r="H218" s="106"/>
      <c r="I218" s="106"/>
      <c r="J218" s="106"/>
      <c r="K218" s="106"/>
      <c r="L218" s="106"/>
      <c r="M218" s="39"/>
      <c r="N218" s="39"/>
      <c r="O218" s="39"/>
      <c r="P218" s="39"/>
      <c r="Q218" s="39"/>
    </row>
    <row r="219" spans="8:17" x14ac:dyDescent="0.25">
      <c r="H219" s="106"/>
      <c r="I219" s="106"/>
      <c r="J219" s="106"/>
      <c r="K219" s="106"/>
      <c r="L219" s="106"/>
      <c r="M219" s="39"/>
      <c r="N219" s="39"/>
      <c r="O219" s="39"/>
      <c r="P219" s="39"/>
      <c r="Q219" s="39"/>
    </row>
    <row r="220" spans="8:17" x14ac:dyDescent="0.25">
      <c r="H220" s="106"/>
      <c r="I220" s="106"/>
      <c r="J220" s="106"/>
      <c r="K220" s="106"/>
      <c r="L220" s="106"/>
      <c r="M220" s="39"/>
      <c r="N220" s="39"/>
      <c r="O220" s="39"/>
      <c r="P220" s="39"/>
      <c r="Q220" s="39"/>
    </row>
    <row r="221" spans="8:17" x14ac:dyDescent="0.25">
      <c r="H221" s="106"/>
      <c r="I221" s="106"/>
      <c r="J221" s="106"/>
      <c r="K221" s="106"/>
      <c r="L221" s="106"/>
      <c r="M221" s="39"/>
      <c r="N221" s="39"/>
      <c r="O221" s="39"/>
      <c r="P221" s="39"/>
      <c r="Q221" s="39"/>
    </row>
    <row r="222" spans="8:17" x14ac:dyDescent="0.25">
      <c r="H222" s="106"/>
      <c r="I222" s="106"/>
      <c r="J222" s="106"/>
      <c r="K222" s="106"/>
      <c r="L222" s="106"/>
      <c r="M222" s="39"/>
      <c r="N222" s="39"/>
      <c r="O222" s="39"/>
      <c r="P222" s="39"/>
      <c r="Q222" s="39"/>
    </row>
    <row r="223" spans="8:17" x14ac:dyDescent="0.25">
      <c r="H223" s="106"/>
      <c r="I223" s="106"/>
      <c r="J223" s="106"/>
      <c r="K223" s="106"/>
      <c r="L223" s="106"/>
      <c r="M223" s="39"/>
      <c r="N223" s="39"/>
      <c r="O223" s="39"/>
      <c r="P223" s="39"/>
      <c r="Q223" s="39"/>
    </row>
    <row r="224" spans="8:17" x14ac:dyDescent="0.25">
      <c r="H224" s="106"/>
      <c r="I224" s="106"/>
      <c r="J224" s="106"/>
      <c r="K224" s="106"/>
      <c r="L224" s="106"/>
      <c r="M224" s="39"/>
      <c r="N224" s="39"/>
      <c r="O224" s="39"/>
      <c r="P224" s="39"/>
      <c r="Q224" s="39"/>
    </row>
    <row r="225" spans="8:17" x14ac:dyDescent="0.25">
      <c r="H225" s="106"/>
      <c r="I225" s="106"/>
      <c r="J225" s="106"/>
      <c r="K225" s="106"/>
      <c r="L225" s="106"/>
      <c r="M225" s="39"/>
      <c r="N225" s="39"/>
      <c r="O225" s="39"/>
      <c r="P225" s="39"/>
      <c r="Q225" s="39"/>
    </row>
    <row r="226" spans="8:17" x14ac:dyDescent="0.25">
      <c r="H226" s="106"/>
      <c r="I226" s="106"/>
      <c r="J226" s="106"/>
      <c r="K226" s="106"/>
      <c r="L226" s="106"/>
      <c r="M226" s="39"/>
      <c r="N226" s="39"/>
      <c r="O226" s="39"/>
      <c r="P226" s="39"/>
      <c r="Q226" s="39"/>
    </row>
    <row r="227" spans="8:17" x14ac:dyDescent="0.25">
      <c r="H227" s="106"/>
      <c r="I227" s="106"/>
      <c r="J227" s="106"/>
      <c r="K227" s="106"/>
      <c r="L227" s="106"/>
      <c r="M227" s="39"/>
      <c r="N227" s="39"/>
      <c r="O227" s="39"/>
      <c r="P227" s="39"/>
      <c r="Q227" s="39"/>
    </row>
    <row r="228" spans="8:17" x14ac:dyDescent="0.25">
      <c r="H228" s="106"/>
      <c r="I228" s="106"/>
      <c r="J228" s="106"/>
      <c r="K228" s="106"/>
      <c r="L228" s="106"/>
      <c r="M228" s="39"/>
      <c r="N228" s="39"/>
      <c r="O228" s="39"/>
      <c r="P228" s="39"/>
      <c r="Q228" s="39"/>
    </row>
    <row r="229" spans="8:17" x14ac:dyDescent="0.25">
      <c r="H229" s="106"/>
      <c r="I229" s="106"/>
      <c r="J229" s="106"/>
      <c r="K229" s="106"/>
      <c r="L229" s="106"/>
      <c r="M229" s="39"/>
      <c r="N229" s="39"/>
      <c r="O229" s="39"/>
      <c r="P229" s="39"/>
      <c r="Q229" s="39"/>
    </row>
    <row r="230" spans="8:17" x14ac:dyDescent="0.25">
      <c r="H230" s="106"/>
      <c r="I230" s="106"/>
      <c r="J230" s="106"/>
      <c r="K230" s="106"/>
      <c r="L230" s="106"/>
      <c r="M230" s="39"/>
      <c r="N230" s="39"/>
      <c r="O230" s="39"/>
      <c r="P230" s="39"/>
      <c r="Q230" s="39"/>
    </row>
    <row r="231" spans="8:17" x14ac:dyDescent="0.25">
      <c r="H231" s="106"/>
      <c r="I231" s="106"/>
      <c r="J231" s="106"/>
      <c r="K231" s="106"/>
      <c r="L231" s="106"/>
      <c r="M231" s="39"/>
      <c r="N231" s="39"/>
      <c r="O231" s="39"/>
      <c r="P231" s="39"/>
      <c r="Q231" s="39"/>
    </row>
    <row r="232" spans="8:17" x14ac:dyDescent="0.25">
      <c r="H232" s="106"/>
      <c r="I232" s="106"/>
      <c r="J232" s="106"/>
      <c r="K232" s="106"/>
      <c r="L232" s="106"/>
      <c r="M232" s="39"/>
      <c r="N232" s="39"/>
      <c r="O232" s="39"/>
      <c r="P232" s="39"/>
      <c r="Q232" s="39"/>
    </row>
    <row r="233" spans="8:17" x14ac:dyDescent="0.25">
      <c r="H233" s="106"/>
      <c r="I233" s="106"/>
      <c r="J233" s="106"/>
      <c r="K233" s="106"/>
      <c r="L233" s="106"/>
      <c r="M233" s="39"/>
      <c r="N233" s="39"/>
      <c r="O233" s="39"/>
      <c r="P233" s="39"/>
      <c r="Q233" s="39"/>
    </row>
    <row r="234" spans="8:17" x14ac:dyDescent="0.25">
      <c r="H234" s="106"/>
      <c r="I234" s="106"/>
      <c r="J234" s="106"/>
      <c r="K234" s="106"/>
      <c r="L234" s="106"/>
      <c r="M234" s="39"/>
      <c r="N234" s="39"/>
      <c r="O234" s="39"/>
      <c r="P234" s="39"/>
      <c r="Q234" s="39"/>
    </row>
  </sheetData>
  <mergeCells count="99">
    <mergeCell ref="B1:V1"/>
    <mergeCell ref="P2:V2"/>
    <mergeCell ref="B3:B5"/>
    <mergeCell ref="C3:C5"/>
    <mergeCell ref="D3:D5"/>
    <mergeCell ref="E3:E5"/>
    <mergeCell ref="F3:F5"/>
    <mergeCell ref="G3:G5"/>
    <mergeCell ref="H3:H5"/>
    <mergeCell ref="I3:J4"/>
    <mergeCell ref="V3:V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O6:O13"/>
    <mergeCell ref="P16:V16"/>
    <mergeCell ref="B17:B19"/>
    <mergeCell ref="C17:C19"/>
    <mergeCell ref="D17:D19"/>
    <mergeCell ref="E17:E19"/>
    <mergeCell ref="F17:F19"/>
    <mergeCell ref="G17:G19"/>
    <mergeCell ref="H17:H19"/>
    <mergeCell ref="I17:J18"/>
    <mergeCell ref="V17:V19"/>
    <mergeCell ref="K17:K19"/>
    <mergeCell ref="L17:L19"/>
    <mergeCell ref="M17:M19"/>
    <mergeCell ref="N17:N19"/>
    <mergeCell ref="O17:O27"/>
    <mergeCell ref="P17:P19"/>
    <mergeCell ref="Q17:Q19"/>
    <mergeCell ref="R17:R19"/>
    <mergeCell ref="S17:S19"/>
    <mergeCell ref="T17:T19"/>
    <mergeCell ref="U17:U19"/>
    <mergeCell ref="B31:F31"/>
    <mergeCell ref="P33:V33"/>
    <mergeCell ref="B34:B36"/>
    <mergeCell ref="C34:C36"/>
    <mergeCell ref="D34:D36"/>
    <mergeCell ref="E34:E36"/>
    <mergeCell ref="F34:F36"/>
    <mergeCell ref="G34:G36"/>
    <mergeCell ref="H34:H36"/>
    <mergeCell ref="I34:J35"/>
    <mergeCell ref="V34:V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O37:O44"/>
    <mergeCell ref="P46:V46"/>
    <mergeCell ref="B47:B49"/>
    <mergeCell ref="C47:C49"/>
    <mergeCell ref="D47:D49"/>
    <mergeCell ref="E47:E49"/>
    <mergeCell ref="F47:F49"/>
    <mergeCell ref="G47:G49"/>
    <mergeCell ref="H47:H49"/>
    <mergeCell ref="I47:J48"/>
    <mergeCell ref="U47:U49"/>
    <mergeCell ref="V47:V49"/>
    <mergeCell ref="K47:K49"/>
    <mergeCell ref="L47:L49"/>
    <mergeCell ref="M47:M49"/>
    <mergeCell ref="N47:N49"/>
    <mergeCell ref="O47:O49"/>
    <mergeCell ref="P47:P49"/>
    <mergeCell ref="Q47:Q49"/>
    <mergeCell ref="R47:R49"/>
    <mergeCell ref="S47:S49"/>
    <mergeCell ref="T47:T49"/>
    <mergeCell ref="S61:S63"/>
    <mergeCell ref="T61:T63"/>
    <mergeCell ref="U61:U63"/>
    <mergeCell ref="V61:V63"/>
    <mergeCell ref="W61:W63"/>
    <mergeCell ref="R61:R63"/>
    <mergeCell ref="O50:O57"/>
    <mergeCell ref="L61:L63"/>
    <mergeCell ref="M61:N63"/>
    <mergeCell ref="O61:P63"/>
    <mergeCell ref="Q61:Q6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4"/>
  <sheetViews>
    <sheetView tabSelected="1" view="pageBreakPreview" zoomScale="75" zoomScaleNormal="80" zoomScaleSheetLayoutView="70" workbookViewId="0">
      <selection activeCell="C124" sqref="C124:D124"/>
    </sheetView>
  </sheetViews>
  <sheetFormatPr defaultColWidth="9.140625" defaultRowHeight="15.75" x14ac:dyDescent="0.25"/>
  <cols>
    <col min="1" max="1" width="10" style="375" customWidth="1"/>
    <col min="2" max="2" width="57.28515625" style="405" customWidth="1"/>
    <col min="3" max="3" width="18.42578125" style="403" customWidth="1"/>
    <col min="4" max="4" width="20.42578125" style="376" customWidth="1"/>
    <col min="5" max="5" width="18.140625" style="376" customWidth="1"/>
    <col min="6" max="6" width="18.28515625" style="376" customWidth="1"/>
    <col min="7" max="7" width="18.42578125" style="376" customWidth="1"/>
    <col min="8" max="8" width="21.7109375" style="376" customWidth="1"/>
    <col min="9" max="9" width="23.42578125" style="376" customWidth="1"/>
    <col min="10" max="16384" width="9.140625" style="375"/>
  </cols>
  <sheetData>
    <row r="2" spans="1:9" x14ac:dyDescent="0.25">
      <c r="B2" s="404" t="s">
        <v>44</v>
      </c>
      <c r="C2" s="543" t="s">
        <v>45</v>
      </c>
      <c r="D2" s="543"/>
      <c r="E2" s="543"/>
      <c r="F2" s="543"/>
    </row>
    <row r="4" spans="1:9" hidden="1" x14ac:dyDescent="0.25"/>
    <row r="5" spans="1:9" s="379" customFormat="1" x14ac:dyDescent="0.25">
      <c r="A5" s="377" t="s">
        <v>130</v>
      </c>
      <c r="B5" s="406" t="s">
        <v>84</v>
      </c>
      <c r="C5" s="416"/>
      <c r="D5" s="378"/>
      <c r="E5" s="378"/>
      <c r="F5" s="378"/>
      <c r="G5" s="378"/>
      <c r="H5" s="378"/>
      <c r="I5" s="378"/>
    </row>
    <row r="6" spans="1:9" x14ac:dyDescent="0.25">
      <c r="B6" s="454" t="s">
        <v>37</v>
      </c>
      <c r="C6" s="455" t="s">
        <v>85</v>
      </c>
      <c r="D6" s="546"/>
      <c r="E6" s="546"/>
      <c r="F6" s="380"/>
    </row>
    <row r="7" spans="1:9" ht="18" customHeight="1" x14ac:dyDescent="0.25">
      <c r="B7" s="407" t="s">
        <v>81</v>
      </c>
      <c r="C7" s="389">
        <v>4.7</v>
      </c>
      <c r="D7" s="380"/>
      <c r="E7" s="380"/>
      <c r="F7" s="380"/>
    </row>
    <row r="8" spans="1:9" x14ac:dyDescent="0.25">
      <c r="B8" s="407" t="s">
        <v>82</v>
      </c>
      <c r="C8" s="389">
        <v>2.7</v>
      </c>
      <c r="D8" s="380"/>
      <c r="E8" s="380"/>
      <c r="F8" s="380"/>
    </row>
    <row r="9" spans="1:9" ht="15" customHeight="1" x14ac:dyDescent="0.25">
      <c r="B9" s="407" t="s">
        <v>83</v>
      </c>
      <c r="C9" s="389">
        <v>1.7</v>
      </c>
      <c r="D9" s="380"/>
      <c r="E9" s="380"/>
      <c r="F9" s="380"/>
    </row>
    <row r="11" spans="1:9" x14ac:dyDescent="0.25">
      <c r="B11" s="408" t="s">
        <v>46</v>
      </c>
      <c r="C11" s="417">
        <v>3.7</v>
      </c>
      <c r="D11" s="396" t="s">
        <v>47</v>
      </c>
    </row>
    <row r="12" spans="1:9" x14ac:dyDescent="0.25">
      <c r="D12" s="397"/>
    </row>
    <row r="13" spans="1:9" x14ac:dyDescent="0.25">
      <c r="B13" s="398" t="s">
        <v>23</v>
      </c>
      <c r="C13" s="418">
        <v>9</v>
      </c>
      <c r="D13" s="396" t="s">
        <v>326</v>
      </c>
    </row>
    <row r="15" spans="1:9" s="379" customFormat="1" x14ac:dyDescent="0.25">
      <c r="A15" s="381">
        <v>1</v>
      </c>
      <c r="B15" s="406" t="s">
        <v>52</v>
      </c>
      <c r="C15" s="416"/>
      <c r="D15" s="378"/>
      <c r="E15" s="378"/>
      <c r="F15" s="378"/>
      <c r="G15" s="378"/>
      <c r="H15" s="378"/>
      <c r="I15" s="378"/>
    </row>
    <row r="16" spans="1:9" ht="33" customHeight="1" x14ac:dyDescent="0.25">
      <c r="A16" s="382"/>
      <c r="B16" s="454" t="s">
        <v>0</v>
      </c>
      <c r="C16" s="456" t="s">
        <v>15</v>
      </c>
    </row>
    <row r="17" spans="1:9" x14ac:dyDescent="0.25">
      <c r="A17" s="382"/>
      <c r="B17" s="399" t="s">
        <v>328</v>
      </c>
      <c r="C17" s="389" t="s">
        <v>356</v>
      </c>
    </row>
    <row r="18" spans="1:9" x14ac:dyDescent="0.25">
      <c r="A18" s="382"/>
      <c r="B18" s="399" t="s">
        <v>341</v>
      </c>
      <c r="C18" s="389" t="s">
        <v>58</v>
      </c>
    </row>
    <row r="19" spans="1:9" x14ac:dyDescent="0.25">
      <c r="A19" s="382"/>
      <c r="B19" s="399" t="s">
        <v>342</v>
      </c>
      <c r="C19" s="389" t="s">
        <v>59</v>
      </c>
    </row>
    <row r="20" spans="1:9" x14ac:dyDescent="0.25">
      <c r="A20" s="382"/>
      <c r="B20" s="399" t="s">
        <v>343</v>
      </c>
      <c r="C20" s="389" t="s">
        <v>60</v>
      </c>
    </row>
    <row r="21" spans="1:9" x14ac:dyDescent="0.25">
      <c r="A21" s="382"/>
      <c r="B21" s="399" t="s">
        <v>344</v>
      </c>
      <c r="C21" s="389" t="s">
        <v>61</v>
      </c>
    </row>
    <row r="22" spans="1:9" x14ac:dyDescent="0.25">
      <c r="A22" s="382"/>
      <c r="B22" s="399" t="s">
        <v>345</v>
      </c>
      <c r="C22" s="389" t="s">
        <v>62</v>
      </c>
    </row>
    <row r="23" spans="1:9" x14ac:dyDescent="0.25">
      <c r="A23" s="382"/>
      <c r="B23" s="399" t="s">
        <v>346</v>
      </c>
      <c r="C23" s="389" t="s">
        <v>63</v>
      </c>
    </row>
    <row r="24" spans="1:9" x14ac:dyDescent="0.25">
      <c r="A24" s="382"/>
      <c r="B24" s="399" t="s">
        <v>347</v>
      </c>
      <c r="C24" s="389" t="s">
        <v>64</v>
      </c>
    </row>
    <row r="25" spans="1:9" x14ac:dyDescent="0.25">
      <c r="A25" s="382"/>
      <c r="B25" s="399" t="s">
        <v>329</v>
      </c>
      <c r="C25" s="389">
        <v>1</v>
      </c>
    </row>
    <row r="26" spans="1:9" x14ac:dyDescent="0.25">
      <c r="A26" s="382"/>
      <c r="B26" s="398" t="s">
        <v>66</v>
      </c>
      <c r="C26" s="418">
        <f>C13</f>
        <v>9</v>
      </c>
      <c r="D26" s="394" t="s">
        <v>67</v>
      </c>
    </row>
    <row r="27" spans="1:9" ht="28.5" customHeight="1" x14ac:dyDescent="0.25">
      <c r="A27" s="382"/>
      <c r="B27" s="398" t="s">
        <v>16</v>
      </c>
      <c r="C27" s="398">
        <v>1.8</v>
      </c>
      <c r="D27" s="395" t="s">
        <v>92</v>
      </c>
      <c r="E27" s="395"/>
      <c r="F27" s="395"/>
    </row>
    <row r="28" spans="1:9" x14ac:dyDescent="0.25">
      <c r="A28" s="382"/>
      <c r="B28" s="408" t="s">
        <v>38</v>
      </c>
      <c r="C28" s="401">
        <f>C26*C27</f>
        <v>16.2</v>
      </c>
      <c r="D28" s="394" t="s">
        <v>51</v>
      </c>
    </row>
    <row r="29" spans="1:9" x14ac:dyDescent="0.25">
      <c r="A29" s="382"/>
    </row>
    <row r="30" spans="1:9" s="379" customFormat="1" x14ac:dyDescent="0.25">
      <c r="A30" s="381">
        <v>2</v>
      </c>
      <c r="B30" s="406" t="s">
        <v>53</v>
      </c>
      <c r="C30" s="416"/>
      <c r="D30" s="378"/>
      <c r="E30" s="378"/>
      <c r="F30" s="378"/>
      <c r="G30" s="378"/>
      <c r="H30" s="378"/>
      <c r="I30" s="378"/>
    </row>
    <row r="31" spans="1:9" ht="47.25" x14ac:dyDescent="0.25">
      <c r="A31" s="382"/>
      <c r="B31" s="457" t="s">
        <v>17</v>
      </c>
      <c r="C31" s="456" t="s">
        <v>18</v>
      </c>
    </row>
    <row r="32" spans="1:9" x14ac:dyDescent="0.25">
      <c r="A32" s="382"/>
      <c r="B32" s="399" t="s">
        <v>9</v>
      </c>
      <c r="C32" s="389">
        <v>0</v>
      </c>
    </row>
    <row r="33" spans="1:9" x14ac:dyDescent="0.25">
      <c r="A33" s="382"/>
      <c r="B33" s="399" t="s">
        <v>370</v>
      </c>
      <c r="C33" s="389">
        <v>0.1</v>
      </c>
    </row>
    <row r="34" spans="1:9" x14ac:dyDescent="0.25">
      <c r="A34" s="382"/>
      <c r="B34" s="399" t="s">
        <v>371</v>
      </c>
      <c r="C34" s="389">
        <v>0.15</v>
      </c>
    </row>
    <row r="35" spans="1:9" x14ac:dyDescent="0.25">
      <c r="A35" s="382"/>
      <c r="B35" s="399" t="s">
        <v>12</v>
      </c>
      <c r="C35" s="389">
        <v>0.2</v>
      </c>
    </row>
    <row r="36" spans="1:9" x14ac:dyDescent="0.25">
      <c r="A36" s="382"/>
      <c r="B36" s="399" t="s">
        <v>13</v>
      </c>
      <c r="C36" s="389">
        <v>0.25</v>
      </c>
    </row>
    <row r="37" spans="1:9" x14ac:dyDescent="0.25">
      <c r="A37" s="382"/>
      <c r="B37" s="399" t="s">
        <v>372</v>
      </c>
      <c r="C37" s="389">
        <v>0.35</v>
      </c>
    </row>
    <row r="38" spans="1:9" x14ac:dyDescent="0.25">
      <c r="A38" s="382"/>
      <c r="B38" s="398" t="s">
        <v>66</v>
      </c>
      <c r="C38" s="398">
        <v>9</v>
      </c>
      <c r="D38" s="376" t="s">
        <v>67</v>
      </c>
    </row>
    <row r="39" spans="1:9" x14ac:dyDescent="0.25">
      <c r="A39" s="382"/>
      <c r="B39" s="398" t="s">
        <v>16</v>
      </c>
      <c r="C39" s="398">
        <f>C34</f>
        <v>0.15</v>
      </c>
    </row>
    <row r="40" spans="1:9" x14ac:dyDescent="0.25">
      <c r="A40" s="382"/>
      <c r="B40" s="408" t="s">
        <v>39</v>
      </c>
      <c r="C40" s="417">
        <f>C38*C39</f>
        <v>1.3499999999999999</v>
      </c>
      <c r="D40" s="376" t="s">
        <v>51</v>
      </c>
    </row>
    <row r="41" spans="1:9" x14ac:dyDescent="0.25">
      <c r="A41" s="382"/>
    </row>
    <row r="42" spans="1:9" s="379" customFormat="1" x14ac:dyDescent="0.25">
      <c r="A42" s="381">
        <v>3</v>
      </c>
      <c r="B42" s="406" t="s">
        <v>54</v>
      </c>
      <c r="C42" s="416"/>
      <c r="D42" s="378"/>
      <c r="E42" s="378"/>
      <c r="F42" s="378"/>
      <c r="G42" s="378"/>
      <c r="H42" s="378"/>
      <c r="I42" s="378"/>
    </row>
    <row r="43" spans="1:9" x14ac:dyDescent="0.25">
      <c r="A43" s="382"/>
      <c r="B43" s="454" t="s">
        <v>19</v>
      </c>
      <c r="C43" s="455" t="s">
        <v>20</v>
      </c>
    </row>
    <row r="44" spans="1:9" x14ac:dyDescent="0.25">
      <c r="A44" s="382"/>
      <c r="B44" s="399" t="s">
        <v>21</v>
      </c>
      <c r="C44" s="389">
        <v>0.25</v>
      </c>
    </row>
    <row r="45" spans="1:9" x14ac:dyDescent="0.25">
      <c r="A45" s="382"/>
      <c r="B45" s="399" t="s">
        <v>22</v>
      </c>
      <c r="C45" s="389">
        <v>0.15</v>
      </c>
    </row>
    <row r="46" spans="1:9" x14ac:dyDescent="0.25">
      <c r="A46" s="382"/>
      <c r="B46" s="399" t="s">
        <v>9</v>
      </c>
      <c r="C46" s="389">
        <v>0</v>
      </c>
    </row>
    <row r="47" spans="1:9" x14ac:dyDescent="0.25">
      <c r="A47" s="382"/>
      <c r="B47" s="398" t="s">
        <v>66</v>
      </c>
      <c r="C47" s="398">
        <f>C13</f>
        <v>9</v>
      </c>
      <c r="D47" s="394" t="s">
        <v>67</v>
      </c>
    </row>
    <row r="48" spans="1:9" x14ac:dyDescent="0.25">
      <c r="A48" s="382"/>
      <c r="B48" s="398" t="s">
        <v>16</v>
      </c>
      <c r="C48" s="398">
        <f>C45</f>
        <v>0.15</v>
      </c>
      <c r="D48" s="394"/>
    </row>
    <row r="49" spans="1:9" x14ac:dyDescent="0.25">
      <c r="A49" s="382"/>
      <c r="B49" s="408" t="s">
        <v>40</v>
      </c>
      <c r="C49" s="417">
        <f>C47*C48</f>
        <v>1.3499999999999999</v>
      </c>
      <c r="D49" s="394" t="s">
        <v>51</v>
      </c>
    </row>
    <row r="50" spans="1:9" x14ac:dyDescent="0.25">
      <c r="A50" s="382"/>
    </row>
    <row r="51" spans="1:9" s="379" customFormat="1" x14ac:dyDescent="0.25">
      <c r="A51" s="381">
        <v>4</v>
      </c>
      <c r="B51" s="406" t="s">
        <v>55</v>
      </c>
      <c r="C51" s="416"/>
      <c r="D51" s="378"/>
      <c r="E51" s="378"/>
      <c r="F51" s="378"/>
      <c r="G51" s="378"/>
      <c r="H51" s="378"/>
      <c r="I51" s="378"/>
    </row>
    <row r="52" spans="1:9" ht="31.5" x14ac:dyDescent="0.25">
      <c r="A52" s="382"/>
      <c r="B52" s="454" t="s">
        <v>24</v>
      </c>
      <c r="C52" s="456" t="s">
        <v>25</v>
      </c>
    </row>
    <row r="53" spans="1:9" ht="31.5" customHeight="1" x14ac:dyDescent="0.25">
      <c r="A53" s="382"/>
      <c r="B53" s="407" t="s">
        <v>339</v>
      </c>
      <c r="C53" s="389">
        <v>0.1</v>
      </c>
    </row>
    <row r="54" spans="1:9" ht="30.75" customHeight="1" x14ac:dyDescent="0.25">
      <c r="A54" s="382"/>
      <c r="B54" s="407" t="s">
        <v>340</v>
      </c>
      <c r="C54" s="389">
        <v>0.2</v>
      </c>
    </row>
    <row r="55" spans="1:9" ht="33.75" customHeight="1" x14ac:dyDescent="0.25">
      <c r="A55" s="382"/>
      <c r="B55" s="407" t="s">
        <v>318</v>
      </c>
      <c r="C55" s="389">
        <v>0.5</v>
      </c>
    </row>
    <row r="56" spans="1:9" ht="34.5" customHeight="1" x14ac:dyDescent="0.25">
      <c r="A56" s="382"/>
      <c r="B56" s="407" t="s">
        <v>338</v>
      </c>
      <c r="C56" s="389">
        <v>0.7</v>
      </c>
      <c r="D56" s="394"/>
    </row>
    <row r="57" spans="1:9" x14ac:dyDescent="0.25">
      <c r="A57" s="382"/>
      <c r="B57" s="398" t="s">
        <v>66</v>
      </c>
      <c r="C57" s="398">
        <f>C13</f>
        <v>9</v>
      </c>
      <c r="D57" s="394" t="s">
        <v>67</v>
      </c>
    </row>
    <row r="58" spans="1:9" x14ac:dyDescent="0.25">
      <c r="A58" s="382"/>
      <c r="B58" s="398" t="s">
        <v>26</v>
      </c>
      <c r="C58" s="398">
        <v>0.5</v>
      </c>
      <c r="D58" s="394"/>
    </row>
    <row r="59" spans="1:9" x14ac:dyDescent="0.25">
      <c r="A59" s="382"/>
      <c r="B59" s="408" t="s">
        <v>41</v>
      </c>
      <c r="C59" s="417">
        <f>C57*C58</f>
        <v>4.5</v>
      </c>
      <c r="D59" s="394" t="s">
        <v>51</v>
      </c>
    </row>
    <row r="61" spans="1:9" s="379" customFormat="1" x14ac:dyDescent="0.25">
      <c r="A61" s="381">
        <v>5</v>
      </c>
      <c r="B61" s="406" t="s">
        <v>56</v>
      </c>
      <c r="C61" s="416"/>
      <c r="D61" s="378"/>
      <c r="E61" s="378"/>
      <c r="F61" s="378"/>
      <c r="G61" s="378"/>
      <c r="H61" s="378"/>
      <c r="I61" s="378"/>
    </row>
    <row r="63" spans="1:9" s="379" customFormat="1" x14ac:dyDescent="0.25">
      <c r="A63" s="377" t="s">
        <v>134</v>
      </c>
      <c r="B63" s="406" t="s">
        <v>135</v>
      </c>
      <c r="C63" s="416"/>
      <c r="D63" s="378"/>
      <c r="E63" s="378"/>
      <c r="F63" s="378"/>
      <c r="G63" s="378"/>
      <c r="H63" s="378"/>
      <c r="I63" s="378"/>
    </row>
    <row r="64" spans="1:9" ht="107.25" customHeight="1" x14ac:dyDescent="0.25">
      <c r="B64" s="457" t="s">
        <v>369</v>
      </c>
      <c r="C64" s="458" t="s">
        <v>20</v>
      </c>
      <c r="F64" s="383"/>
    </row>
    <row r="65" spans="1:9" ht="18" customHeight="1" x14ac:dyDescent="0.25">
      <c r="B65" s="409" t="s">
        <v>114</v>
      </c>
      <c r="C65" s="389">
        <v>1.25</v>
      </c>
    </row>
    <row r="66" spans="1:9" ht="18" customHeight="1" x14ac:dyDescent="0.25">
      <c r="B66" s="409" t="s">
        <v>377</v>
      </c>
      <c r="C66" s="389">
        <v>1</v>
      </c>
    </row>
    <row r="67" spans="1:9" ht="36.75" customHeight="1" x14ac:dyDescent="0.25">
      <c r="B67" s="453" t="s">
        <v>378</v>
      </c>
      <c r="C67" s="389">
        <v>0.75</v>
      </c>
    </row>
    <row r="68" spans="1:9" ht="62.25" customHeight="1" x14ac:dyDescent="0.25">
      <c r="B68" s="409" t="s">
        <v>379</v>
      </c>
      <c r="C68" s="389">
        <v>0.5</v>
      </c>
    </row>
    <row r="69" spans="1:9" ht="30.75" customHeight="1" x14ac:dyDescent="0.25">
      <c r="B69" s="409" t="s">
        <v>380</v>
      </c>
      <c r="C69" s="389">
        <v>0.25</v>
      </c>
    </row>
    <row r="70" spans="1:9" ht="18" customHeight="1" x14ac:dyDescent="0.25">
      <c r="B70" s="409" t="s">
        <v>381</v>
      </c>
      <c r="C70" s="389">
        <v>0.05</v>
      </c>
    </row>
    <row r="71" spans="1:9" ht="18" customHeight="1" x14ac:dyDescent="0.25">
      <c r="B71" s="398" t="s">
        <v>119</v>
      </c>
      <c r="C71" s="398">
        <v>1</v>
      </c>
    </row>
    <row r="72" spans="1:9" x14ac:dyDescent="0.25">
      <c r="B72" s="398" t="s">
        <v>26</v>
      </c>
      <c r="C72" s="398">
        <v>0.5</v>
      </c>
    </row>
    <row r="73" spans="1:9" x14ac:dyDescent="0.25">
      <c r="B73" s="408" t="s">
        <v>28</v>
      </c>
      <c r="C73" s="417">
        <f>C71*C72</f>
        <v>0.5</v>
      </c>
      <c r="D73" s="394" t="s">
        <v>51</v>
      </c>
    </row>
    <row r="74" spans="1:9" x14ac:dyDescent="0.25">
      <c r="D74" s="384"/>
    </row>
    <row r="75" spans="1:9" s="379" customFormat="1" x14ac:dyDescent="0.25">
      <c r="A75" s="379" t="s">
        <v>137</v>
      </c>
      <c r="B75" s="410" t="s">
        <v>136</v>
      </c>
      <c r="C75" s="416"/>
      <c r="D75" s="378"/>
      <c r="E75" s="378"/>
      <c r="F75" s="378"/>
      <c r="G75" s="378"/>
      <c r="H75" s="378"/>
      <c r="I75" s="378"/>
    </row>
    <row r="76" spans="1:9" ht="98.25" customHeight="1" x14ac:dyDescent="0.25">
      <c r="B76" s="457" t="s">
        <v>353</v>
      </c>
      <c r="C76" s="458" t="s">
        <v>20</v>
      </c>
    </row>
    <row r="77" spans="1:9" s="385" customFormat="1" ht="18" customHeight="1" x14ac:dyDescent="0.25">
      <c r="B77" s="409" t="s">
        <v>114</v>
      </c>
      <c r="C77" s="389">
        <v>2.5</v>
      </c>
      <c r="D77" s="384"/>
      <c r="E77" s="384"/>
      <c r="F77" s="384"/>
      <c r="G77" s="384"/>
      <c r="H77" s="384"/>
      <c r="I77" s="384"/>
    </row>
    <row r="78" spans="1:9" s="385" customFormat="1" ht="18" customHeight="1" x14ac:dyDescent="0.25">
      <c r="B78" s="409" t="s">
        <v>115</v>
      </c>
      <c r="C78" s="389">
        <v>2</v>
      </c>
      <c r="D78" s="384"/>
      <c r="E78" s="384"/>
      <c r="F78" s="384"/>
      <c r="G78" s="384"/>
      <c r="H78" s="384"/>
      <c r="I78" s="384"/>
    </row>
    <row r="79" spans="1:9" s="385" customFormat="1" ht="18" customHeight="1" x14ac:dyDescent="0.25">
      <c r="B79" s="409" t="s">
        <v>116</v>
      </c>
      <c r="C79" s="389">
        <v>1.5</v>
      </c>
      <c r="D79" s="384"/>
      <c r="E79" s="384"/>
      <c r="F79" s="384"/>
      <c r="G79" s="384"/>
      <c r="H79" s="384"/>
      <c r="I79" s="384"/>
    </row>
    <row r="80" spans="1:9" s="385" customFormat="1" ht="18" customHeight="1" x14ac:dyDescent="0.25">
      <c r="B80" s="409" t="s">
        <v>117</v>
      </c>
      <c r="C80" s="389">
        <v>1</v>
      </c>
      <c r="D80" s="384"/>
      <c r="E80" s="384"/>
      <c r="F80" s="384"/>
      <c r="G80" s="384"/>
      <c r="H80" s="384"/>
      <c r="I80" s="384"/>
    </row>
    <row r="81" spans="1:9" s="385" customFormat="1" ht="20.25" customHeight="1" x14ac:dyDescent="0.25">
      <c r="B81" s="409" t="s">
        <v>118</v>
      </c>
      <c r="C81" s="389">
        <v>0.5</v>
      </c>
      <c r="D81" s="384"/>
      <c r="E81" s="384"/>
      <c r="F81" s="384"/>
      <c r="G81" s="384"/>
      <c r="H81" s="384"/>
      <c r="I81" s="384"/>
    </row>
    <row r="82" spans="1:9" ht="18" customHeight="1" x14ac:dyDescent="0.25">
      <c r="B82" s="409" t="s">
        <v>120</v>
      </c>
      <c r="C82" s="389">
        <v>0.25</v>
      </c>
    </row>
    <row r="83" spans="1:9" ht="18" customHeight="1" x14ac:dyDescent="0.25">
      <c r="B83" s="398" t="s">
        <v>119</v>
      </c>
      <c r="C83" s="398">
        <v>0.5</v>
      </c>
    </row>
    <row r="84" spans="1:9" x14ac:dyDescent="0.25">
      <c r="B84" s="398" t="s">
        <v>26</v>
      </c>
      <c r="C84" s="398">
        <v>1</v>
      </c>
    </row>
    <row r="85" spans="1:9" x14ac:dyDescent="0.25">
      <c r="B85" s="408" t="s">
        <v>31</v>
      </c>
      <c r="C85" s="417">
        <f>C83*C84</f>
        <v>0.5</v>
      </c>
      <c r="D85" s="376" t="s">
        <v>51</v>
      </c>
    </row>
    <row r="87" spans="1:9" s="379" customFormat="1" x14ac:dyDescent="0.25">
      <c r="A87" s="379" t="s">
        <v>138</v>
      </c>
      <c r="B87" s="410" t="s">
        <v>32</v>
      </c>
      <c r="C87" s="416"/>
      <c r="D87" s="378"/>
      <c r="E87" s="378"/>
      <c r="F87" s="378"/>
      <c r="G87" s="378"/>
      <c r="H87" s="378"/>
      <c r="I87" s="378"/>
    </row>
    <row r="88" spans="1:9" ht="63.75" customHeight="1" x14ac:dyDescent="0.25">
      <c r="B88" s="457" t="s">
        <v>386</v>
      </c>
      <c r="C88" s="458" t="s">
        <v>20</v>
      </c>
    </row>
    <row r="89" spans="1:9" ht="39" customHeight="1" x14ac:dyDescent="0.25">
      <c r="B89" s="407" t="s">
        <v>74</v>
      </c>
      <c r="C89" s="422">
        <v>1.5</v>
      </c>
    </row>
    <row r="90" spans="1:9" ht="39" customHeight="1" x14ac:dyDescent="0.25">
      <c r="B90" s="407" t="s">
        <v>75</v>
      </c>
      <c r="C90" s="422">
        <v>1.4</v>
      </c>
    </row>
    <row r="91" spans="1:9" ht="35.25" customHeight="1" x14ac:dyDescent="0.25">
      <c r="B91" s="407" t="s">
        <v>76</v>
      </c>
      <c r="C91" s="422">
        <v>1.3</v>
      </c>
    </row>
    <row r="92" spans="1:9" ht="33.75" customHeight="1" x14ac:dyDescent="0.25">
      <c r="B92" s="407" t="s">
        <v>77</v>
      </c>
      <c r="C92" s="422">
        <v>1.2</v>
      </c>
    </row>
    <row r="93" spans="1:9" x14ac:dyDescent="0.25">
      <c r="B93" s="398" t="s">
        <v>34</v>
      </c>
      <c r="C93" s="398">
        <v>1</v>
      </c>
    </row>
    <row r="94" spans="1:9" x14ac:dyDescent="0.25">
      <c r="B94" s="398" t="s">
        <v>16</v>
      </c>
      <c r="C94" s="398">
        <v>1.3</v>
      </c>
    </row>
    <row r="95" spans="1:9" x14ac:dyDescent="0.25">
      <c r="B95" s="408" t="s">
        <v>35</v>
      </c>
      <c r="C95" s="417">
        <f>C94*C93</f>
        <v>1.3</v>
      </c>
      <c r="D95" s="394" t="s">
        <v>51</v>
      </c>
    </row>
    <row r="97" spans="2:9" s="379" customFormat="1" ht="15" customHeight="1" x14ac:dyDescent="0.25">
      <c r="B97" s="411" t="s">
        <v>49</v>
      </c>
      <c r="C97" s="419"/>
      <c r="D97" s="386"/>
      <c r="E97" s="386"/>
      <c r="F97" s="386"/>
      <c r="G97" s="386"/>
      <c r="H97" s="386"/>
      <c r="I97" s="378"/>
    </row>
    <row r="98" spans="2:9" ht="143.25" customHeight="1" x14ac:dyDescent="0.25">
      <c r="B98" s="457" t="s">
        <v>36</v>
      </c>
      <c r="C98" s="435" t="s">
        <v>81</v>
      </c>
      <c r="D98" s="435" t="s">
        <v>82</v>
      </c>
      <c r="E98" s="435" t="s">
        <v>83</v>
      </c>
      <c r="F98" s="435" t="s">
        <v>336</v>
      </c>
      <c r="G98" s="435" t="s">
        <v>334</v>
      </c>
      <c r="H98" s="435" t="s">
        <v>335</v>
      </c>
    </row>
    <row r="99" spans="2:9" ht="30" customHeight="1" x14ac:dyDescent="0.25">
      <c r="B99" s="412" t="s">
        <v>354</v>
      </c>
      <c r="C99" s="374">
        <v>29</v>
      </c>
      <c r="D99" s="374">
        <v>8</v>
      </c>
      <c r="E99" s="374">
        <v>1</v>
      </c>
      <c r="F99" s="437">
        <f>C99*C7+D99*C8+E99*C9</f>
        <v>159.6</v>
      </c>
      <c r="G99" s="438">
        <f>F99*C11</f>
        <v>590.52</v>
      </c>
      <c r="H99" s="436">
        <f>G99*1.15</f>
        <v>679.09799999999996</v>
      </c>
    </row>
    <row r="100" spans="2:9" ht="23.25" customHeight="1" x14ac:dyDescent="0.25">
      <c r="B100" s="412" t="s">
        <v>322</v>
      </c>
      <c r="C100" s="374">
        <v>24.65</v>
      </c>
      <c r="D100" s="374">
        <v>6.4</v>
      </c>
      <c r="E100" s="374">
        <v>0.8</v>
      </c>
      <c r="F100" s="437">
        <f>C100*C7+D100*C8+E100*C9</f>
        <v>134.495</v>
      </c>
      <c r="G100" s="438">
        <f>F100*C11</f>
        <v>497.63150000000002</v>
      </c>
      <c r="H100" s="436">
        <f>G100*1.15</f>
        <v>572.27622499999995</v>
      </c>
    </row>
    <row r="101" spans="2:9" ht="23.25" customHeight="1" x14ac:dyDescent="0.25">
      <c r="B101" s="412" t="s">
        <v>324</v>
      </c>
      <c r="C101" s="374">
        <v>18.850000000000001</v>
      </c>
      <c r="D101" s="374">
        <v>5.2</v>
      </c>
      <c r="E101" s="374">
        <v>0.65</v>
      </c>
      <c r="F101" s="437">
        <f>C101*C7+D101*C8+E101*C9</f>
        <v>103.74000000000002</v>
      </c>
      <c r="G101" s="438">
        <f>F101*C11</f>
        <v>383.83800000000008</v>
      </c>
      <c r="H101" s="436">
        <f>G101*1.15</f>
        <v>441.41370000000006</v>
      </c>
    </row>
    <row r="102" spans="2:9" ht="23.25" customHeight="1" x14ac:dyDescent="0.25">
      <c r="B102" s="412" t="s">
        <v>323</v>
      </c>
      <c r="C102" s="374">
        <v>14.5</v>
      </c>
      <c r="D102" s="374">
        <v>4</v>
      </c>
      <c r="E102" s="374">
        <v>0.5</v>
      </c>
      <c r="F102" s="437">
        <f>C102*C7+D102*C8+E102*C9</f>
        <v>79.8</v>
      </c>
      <c r="G102" s="438">
        <f>F102*C11</f>
        <v>295.26</v>
      </c>
      <c r="H102" s="436">
        <f>G102*1.15</f>
        <v>339.54899999999998</v>
      </c>
    </row>
    <row r="104" spans="2:9" s="379" customFormat="1" x14ac:dyDescent="0.25">
      <c r="B104" s="406" t="s">
        <v>50</v>
      </c>
      <c r="C104" s="416"/>
      <c r="D104" s="378"/>
      <c r="E104" s="378"/>
      <c r="F104" s="378"/>
      <c r="G104" s="378"/>
      <c r="H104" s="378"/>
      <c r="I104" s="378"/>
    </row>
    <row r="106" spans="2:9" ht="21" customHeight="1" x14ac:dyDescent="0.3">
      <c r="B106" s="413" t="s">
        <v>327</v>
      </c>
      <c r="C106" s="402">
        <f>C28+C40+C49+C59+C73+C85+C95</f>
        <v>25.700000000000003</v>
      </c>
    </row>
    <row r="109" spans="2:9" s="379" customFormat="1" x14ac:dyDescent="0.25">
      <c r="B109" s="470" t="s">
        <v>387</v>
      </c>
      <c r="C109" s="416"/>
      <c r="D109" s="378"/>
      <c r="E109" s="378"/>
      <c r="F109" s="378"/>
      <c r="G109" s="378"/>
      <c r="H109" s="378"/>
      <c r="I109" s="378"/>
    </row>
    <row r="110" spans="2:9" ht="66.75" customHeight="1" x14ac:dyDescent="0.25">
      <c r="B110" s="459" t="s">
        <v>36</v>
      </c>
      <c r="C110" s="435" t="s">
        <v>367</v>
      </c>
      <c r="D110" s="435" t="s">
        <v>350</v>
      </c>
      <c r="E110" s="460" t="s">
        <v>362</v>
      </c>
      <c r="F110" s="461" t="s">
        <v>363</v>
      </c>
      <c r="G110" s="421" t="s">
        <v>351</v>
      </c>
      <c r="H110" s="420" t="s">
        <v>368</v>
      </c>
    </row>
    <row r="111" spans="2:9" ht="31.5" customHeight="1" x14ac:dyDescent="0.25">
      <c r="B111" s="447" t="s">
        <v>325</v>
      </c>
      <c r="C111" s="448">
        <f>C106*G99</f>
        <v>15176.364000000001</v>
      </c>
      <c r="D111" s="449">
        <f>C111*0.15</f>
        <v>2276.4546</v>
      </c>
      <c r="E111" s="450">
        <f>C111+D111</f>
        <v>17452.818600000002</v>
      </c>
      <c r="F111" s="451">
        <f>E111/C13</f>
        <v>1939.202066666667</v>
      </c>
      <c r="G111" s="387">
        <f>E111-E111*20%</f>
        <v>13962.254880000002</v>
      </c>
      <c r="H111" s="387">
        <f>G111/C13</f>
        <v>1551.3616533333336</v>
      </c>
    </row>
    <row r="112" spans="2:9" ht="27" customHeight="1" x14ac:dyDescent="0.25">
      <c r="B112" s="447" t="s">
        <v>322</v>
      </c>
      <c r="C112" s="448">
        <f>C106*G100</f>
        <v>12789.129550000001</v>
      </c>
      <c r="D112" s="449">
        <f>C112*0.15</f>
        <v>1918.3694325000001</v>
      </c>
      <c r="E112" s="450">
        <f>C112+D112</f>
        <v>14707.498982500001</v>
      </c>
      <c r="F112" s="451">
        <f>E112/C13</f>
        <v>1634.1665536111113</v>
      </c>
      <c r="G112" s="387">
        <f t="shared" ref="G112:G114" si="0">E112-E112*20%</f>
        <v>11765.999186000001</v>
      </c>
      <c r="H112" s="387">
        <f>G112/C13</f>
        <v>1307.3332428888889</v>
      </c>
    </row>
    <row r="113" spans="2:9" ht="25.5" customHeight="1" x14ac:dyDescent="0.25">
      <c r="B113" s="447" t="s">
        <v>337</v>
      </c>
      <c r="C113" s="448">
        <f>C106*G101</f>
        <v>9864.6366000000035</v>
      </c>
      <c r="D113" s="449">
        <f>C113*0.15</f>
        <v>1479.6954900000005</v>
      </c>
      <c r="E113" s="450">
        <f t="shared" ref="E113" si="1">C113+D113</f>
        <v>11344.332090000004</v>
      </c>
      <c r="F113" s="451">
        <f>E113/C13</f>
        <v>1260.4813433333338</v>
      </c>
      <c r="G113" s="387">
        <f t="shared" si="0"/>
        <v>9075.4656720000021</v>
      </c>
      <c r="H113" s="387">
        <f>G113/C13</f>
        <v>1008.3850746666669</v>
      </c>
    </row>
    <row r="114" spans="2:9" ht="23.25" customHeight="1" x14ac:dyDescent="0.25">
      <c r="B114" s="447" t="s">
        <v>323</v>
      </c>
      <c r="C114" s="448">
        <f>C106*G102</f>
        <v>7588.1820000000007</v>
      </c>
      <c r="D114" s="449">
        <f t="shared" ref="D114" si="2">C114*0.15</f>
        <v>1138.2273</v>
      </c>
      <c r="E114" s="450">
        <f t="shared" ref="E114" si="3">C114+D114</f>
        <v>8726.4093000000012</v>
      </c>
      <c r="F114" s="451">
        <f>E114/C13</f>
        <v>969.60103333333348</v>
      </c>
      <c r="G114" s="387">
        <f t="shared" si="0"/>
        <v>6981.1274400000011</v>
      </c>
      <c r="H114" s="387">
        <f>G114/C13</f>
        <v>775.6808266666668</v>
      </c>
    </row>
    <row r="117" spans="2:9" s="379" customFormat="1" x14ac:dyDescent="0.25">
      <c r="B117" s="406" t="s">
        <v>330</v>
      </c>
      <c r="C117" s="416"/>
      <c r="D117" s="378"/>
      <c r="E117" s="378"/>
      <c r="F117" s="378"/>
      <c r="G117" s="378"/>
      <c r="H117" s="378"/>
      <c r="I117" s="378"/>
    </row>
    <row r="118" spans="2:9" x14ac:dyDescent="0.25">
      <c r="B118" s="544" t="s">
        <v>105</v>
      </c>
      <c r="C118" s="545" t="s">
        <v>331</v>
      </c>
      <c r="D118" s="545"/>
      <c r="E118" s="388">
        <v>0.2</v>
      </c>
    </row>
    <row r="119" spans="2:9" x14ac:dyDescent="0.25">
      <c r="B119" s="544"/>
      <c r="C119" s="545" t="s">
        <v>126</v>
      </c>
      <c r="D119" s="545"/>
      <c r="E119" s="389" t="s">
        <v>122</v>
      </c>
    </row>
    <row r="120" spans="2:9" x14ac:dyDescent="0.25">
      <c r="B120" s="544"/>
      <c r="C120" s="545" t="s">
        <v>125</v>
      </c>
      <c r="D120" s="545"/>
      <c r="E120" s="389" t="s">
        <v>123</v>
      </c>
    </row>
    <row r="121" spans="2:9" x14ac:dyDescent="0.25">
      <c r="B121" s="544"/>
      <c r="C121" s="545" t="s">
        <v>127</v>
      </c>
      <c r="D121" s="545"/>
      <c r="E121" s="389" t="s">
        <v>124</v>
      </c>
    </row>
    <row r="122" spans="2:9" x14ac:dyDescent="0.25">
      <c r="B122" s="544"/>
      <c r="C122" s="545" t="s">
        <v>128</v>
      </c>
      <c r="D122" s="545"/>
      <c r="E122" s="388">
        <v>7.4999999999999997E-2</v>
      </c>
    </row>
    <row r="123" spans="2:9" x14ac:dyDescent="0.25">
      <c r="B123" s="544"/>
      <c r="C123" s="545" t="s">
        <v>129</v>
      </c>
      <c r="D123" s="545"/>
      <c r="E123" s="388">
        <v>7.0000000000000007E-2</v>
      </c>
    </row>
    <row r="124" spans="2:9" ht="20.25" customHeight="1" x14ac:dyDescent="0.25">
      <c r="B124" s="398" t="s">
        <v>106</v>
      </c>
      <c r="C124" s="541">
        <v>0.1</v>
      </c>
      <c r="D124" s="542"/>
    </row>
    <row r="125" spans="2:9" ht="16.5" thickBot="1" x14ac:dyDescent="0.3">
      <c r="B125" s="414"/>
      <c r="C125" s="390"/>
      <c r="D125" s="390"/>
    </row>
    <row r="126" spans="2:9" ht="24" customHeight="1" thickBot="1" x14ac:dyDescent="0.3">
      <c r="B126" s="533" t="s">
        <v>332</v>
      </c>
      <c r="C126" s="534"/>
      <c r="D126" s="534"/>
      <c r="E126" s="534"/>
      <c r="F126" s="534"/>
      <c r="G126" s="535"/>
      <c r="H126" s="375"/>
      <c r="I126" s="391"/>
    </row>
    <row r="127" spans="2:9" ht="66.75" customHeight="1" x14ac:dyDescent="0.25">
      <c r="B127" s="536" t="s">
        <v>36</v>
      </c>
      <c r="C127" s="537"/>
      <c r="D127" s="537"/>
      <c r="E127" s="462" t="s">
        <v>333</v>
      </c>
      <c r="F127" s="463" t="s">
        <v>357</v>
      </c>
      <c r="G127" s="452" t="s">
        <v>358</v>
      </c>
      <c r="H127" s="392"/>
      <c r="I127" s="375"/>
    </row>
    <row r="128" spans="2:9" ht="26.25" customHeight="1" x14ac:dyDescent="0.25">
      <c r="B128" s="531" t="s">
        <v>364</v>
      </c>
      <c r="C128" s="532"/>
      <c r="D128" s="532"/>
      <c r="E128" s="439">
        <f>H111</f>
        <v>1551.3616533333336</v>
      </c>
      <c r="F128" s="440">
        <f>E128*C124</f>
        <v>155.13616533333337</v>
      </c>
      <c r="G128" s="425">
        <f>C13*F128</f>
        <v>1396.2254880000003</v>
      </c>
      <c r="H128" s="375"/>
      <c r="I128" s="375"/>
    </row>
    <row r="129" spans="1:9" ht="21.75" customHeight="1" x14ac:dyDescent="0.25">
      <c r="B129" s="531" t="s">
        <v>322</v>
      </c>
      <c r="C129" s="532"/>
      <c r="D129" s="532"/>
      <c r="E129" s="439">
        <f>H112</f>
        <v>1307.3332428888889</v>
      </c>
      <c r="F129" s="440">
        <f>E129*C124</f>
        <v>130.73332428888889</v>
      </c>
      <c r="G129" s="425">
        <f>F129*C13</f>
        <v>1176.5999186000001</v>
      </c>
      <c r="H129" s="375"/>
      <c r="I129" s="375"/>
    </row>
    <row r="130" spans="1:9" ht="19.5" customHeight="1" x14ac:dyDescent="0.25">
      <c r="B130" s="531" t="s">
        <v>349</v>
      </c>
      <c r="C130" s="532"/>
      <c r="D130" s="532"/>
      <c r="E130" s="439">
        <f>H113</f>
        <v>1008.3850746666669</v>
      </c>
      <c r="F130" s="440">
        <f>E130*C124</f>
        <v>100.8385074666667</v>
      </c>
      <c r="G130" s="425">
        <f>F130*C13</f>
        <v>907.54656720000025</v>
      </c>
      <c r="H130" s="375"/>
      <c r="I130" s="375"/>
    </row>
    <row r="131" spans="1:9" ht="21" customHeight="1" thickBot="1" x14ac:dyDescent="0.3">
      <c r="B131" s="529" t="s">
        <v>348</v>
      </c>
      <c r="C131" s="530"/>
      <c r="D131" s="530"/>
      <c r="E131" s="441">
        <f>H114</f>
        <v>775.6808266666668</v>
      </c>
      <c r="F131" s="442">
        <f>E131*C124</f>
        <v>77.568082666666683</v>
      </c>
      <c r="G131" s="426">
        <f>F131*C13</f>
        <v>698.11274400000013</v>
      </c>
      <c r="H131" s="375"/>
      <c r="I131" s="375"/>
    </row>
    <row r="132" spans="1:9" x14ac:dyDescent="0.25">
      <c r="I132" s="375"/>
    </row>
    <row r="133" spans="1:9" ht="16.5" thickBot="1" x14ac:dyDescent="0.3"/>
    <row r="134" spans="1:9" ht="30.75" customHeight="1" thickBot="1" x14ac:dyDescent="0.3">
      <c r="B134" s="538" t="s">
        <v>366</v>
      </c>
      <c r="C134" s="539"/>
      <c r="D134" s="539"/>
      <c r="E134" s="539"/>
      <c r="F134" s="540"/>
    </row>
    <row r="135" spans="1:9" ht="55.5" customHeight="1" x14ac:dyDescent="0.25">
      <c r="B135" s="427" t="s">
        <v>36</v>
      </c>
      <c r="C135" s="423" t="s">
        <v>361</v>
      </c>
      <c r="D135" s="423" t="s">
        <v>359</v>
      </c>
      <c r="E135" s="424" t="s">
        <v>360</v>
      </c>
      <c r="F135" s="428" t="s">
        <v>320</v>
      </c>
    </row>
    <row r="136" spans="1:9" ht="29.25" customHeight="1" x14ac:dyDescent="0.25">
      <c r="B136" s="432" t="s">
        <v>364</v>
      </c>
      <c r="C136" s="443">
        <f>G111</f>
        <v>13962.254880000002</v>
      </c>
      <c r="D136" s="443">
        <f>G128</f>
        <v>1396.2254880000003</v>
      </c>
      <c r="E136" s="444">
        <f>G128</f>
        <v>1396.2254880000003</v>
      </c>
      <c r="F136" s="429">
        <f>C136+D136+E136</f>
        <v>16754.705856000004</v>
      </c>
    </row>
    <row r="137" spans="1:9" ht="35.25" customHeight="1" x14ac:dyDescent="0.25">
      <c r="B137" s="432" t="s">
        <v>355</v>
      </c>
      <c r="C137" s="443">
        <f>G112</f>
        <v>11765.999186000001</v>
      </c>
      <c r="D137" s="443">
        <f>G129</f>
        <v>1176.5999186000001</v>
      </c>
      <c r="E137" s="444">
        <f>G129</f>
        <v>1176.5999186000001</v>
      </c>
      <c r="F137" s="429">
        <f>C137+D137+E137</f>
        <v>14119.199023200003</v>
      </c>
    </row>
    <row r="138" spans="1:9" ht="36.75" customHeight="1" x14ac:dyDescent="0.25">
      <c r="B138" s="432" t="s">
        <v>337</v>
      </c>
      <c r="C138" s="443">
        <f>G113</f>
        <v>9075.4656720000021</v>
      </c>
      <c r="D138" s="443">
        <f>G130</f>
        <v>907.54656720000025</v>
      </c>
      <c r="E138" s="444">
        <f>G130</f>
        <v>907.54656720000025</v>
      </c>
      <c r="F138" s="429">
        <f>C138+D138+E138</f>
        <v>10890.558806400004</v>
      </c>
    </row>
    <row r="139" spans="1:9" ht="53.25" customHeight="1" thickBot="1" x14ac:dyDescent="0.3">
      <c r="B139" s="433" t="s">
        <v>352</v>
      </c>
      <c r="C139" s="445">
        <f>G114</f>
        <v>6981.1274400000011</v>
      </c>
      <c r="D139" s="445">
        <f>G131</f>
        <v>698.11274400000013</v>
      </c>
      <c r="E139" s="446">
        <f>G131</f>
        <v>698.11274400000013</v>
      </c>
      <c r="F139" s="430">
        <f>C139+D139+E139</f>
        <v>8377.3529280000021</v>
      </c>
    </row>
    <row r="140" spans="1:9" ht="26.25" customHeight="1" thickBot="1" x14ac:dyDescent="0.3">
      <c r="A140" s="376"/>
      <c r="B140" s="376"/>
      <c r="C140" s="376"/>
    </row>
    <row r="141" spans="1:9" ht="42.75" customHeight="1" thickBot="1" x14ac:dyDescent="0.3">
      <c r="A141" s="376"/>
      <c r="B141" s="526" t="s">
        <v>385</v>
      </c>
      <c r="C141" s="527"/>
      <c r="D141" s="527"/>
      <c r="E141" s="527"/>
      <c r="F141" s="528"/>
      <c r="I141" s="375"/>
    </row>
    <row r="142" spans="1:9" ht="56.25" customHeight="1" thickBot="1" x14ac:dyDescent="0.3">
      <c r="A142" s="376"/>
      <c r="B142" s="464" t="s">
        <v>36</v>
      </c>
      <c r="C142" s="465" t="s">
        <v>383</v>
      </c>
      <c r="D142" s="465" t="s">
        <v>382</v>
      </c>
      <c r="E142" s="465" t="s">
        <v>384</v>
      </c>
      <c r="F142" s="466" t="s">
        <v>320</v>
      </c>
      <c r="I142" s="375"/>
    </row>
    <row r="143" spans="1:9" ht="38.25" customHeight="1" x14ac:dyDescent="0.25">
      <c r="A143" s="376"/>
      <c r="B143" s="431" t="s">
        <v>375</v>
      </c>
      <c r="C143" s="434">
        <f>C137</f>
        <v>11765.999186000001</v>
      </c>
      <c r="D143" s="434">
        <f>D137</f>
        <v>1176.5999186000001</v>
      </c>
      <c r="E143" s="434">
        <f>E137</f>
        <v>1176.5999186000001</v>
      </c>
      <c r="F143" s="467">
        <f>C143+D143+E143</f>
        <v>14119.199023200003</v>
      </c>
    </row>
    <row r="144" spans="1:9" ht="33" customHeight="1" x14ac:dyDescent="0.25">
      <c r="A144" s="376"/>
      <c r="B144" s="432" t="s">
        <v>374</v>
      </c>
      <c r="C144" s="443">
        <f>C137-C137*20%</f>
        <v>9412.7993488000011</v>
      </c>
      <c r="D144" s="443">
        <f>D137-D137*20%</f>
        <v>941.27993488000016</v>
      </c>
      <c r="E144" s="443">
        <f>E137-E137*20%</f>
        <v>941.27993488000016</v>
      </c>
      <c r="F144" s="468">
        <f>C144+D144+E144</f>
        <v>11295.359218560001</v>
      </c>
    </row>
    <row r="145" spans="1:9" ht="42" customHeight="1" x14ac:dyDescent="0.25">
      <c r="A145" s="376"/>
      <c r="B145" s="432" t="s">
        <v>376</v>
      </c>
      <c r="C145" s="443">
        <f t="shared" ref="C145:E146" si="4">C138-C138*10%</f>
        <v>8167.9191048000021</v>
      </c>
      <c r="D145" s="443">
        <f t="shared" si="4"/>
        <v>816.79191048000018</v>
      </c>
      <c r="E145" s="443">
        <f t="shared" si="4"/>
        <v>816.79191048000018</v>
      </c>
      <c r="F145" s="468">
        <f>C145+D145+E145</f>
        <v>9801.5029257600017</v>
      </c>
    </row>
    <row r="146" spans="1:9" ht="48.75" customHeight="1" x14ac:dyDescent="0.25">
      <c r="A146" s="376"/>
      <c r="B146" s="432" t="s">
        <v>373</v>
      </c>
      <c r="C146" s="443">
        <f t="shared" si="4"/>
        <v>6283.0146960000011</v>
      </c>
      <c r="D146" s="443">
        <f t="shared" si="4"/>
        <v>628.30146960000013</v>
      </c>
      <c r="E146" s="443">
        <f t="shared" si="4"/>
        <v>628.30146960000013</v>
      </c>
      <c r="F146" s="468">
        <f>C146+D146+E146</f>
        <v>7539.6176352000011</v>
      </c>
    </row>
    <row r="147" spans="1:9" ht="42" customHeight="1" thickBot="1" x14ac:dyDescent="0.3">
      <c r="A147" s="376"/>
      <c r="B147" s="433" t="s">
        <v>365</v>
      </c>
      <c r="C147" s="445">
        <f>C143-C143*10%</f>
        <v>10589.3992674</v>
      </c>
      <c r="D147" s="445">
        <f>D143-D143*10%</f>
        <v>1058.9399267400001</v>
      </c>
      <c r="E147" s="445">
        <f>E143-E143*10%</f>
        <v>1058.9399267400001</v>
      </c>
      <c r="F147" s="469">
        <f>C147+D147+E147</f>
        <v>12707.279120880001</v>
      </c>
    </row>
    <row r="148" spans="1:9" s="385" customFormat="1" ht="22.5" customHeight="1" x14ac:dyDescent="0.25">
      <c r="B148" s="400"/>
      <c r="C148" s="393"/>
      <c r="D148" s="393"/>
      <c r="G148" s="384"/>
      <c r="H148" s="384"/>
      <c r="I148" s="384"/>
    </row>
    <row r="149" spans="1:9" x14ac:dyDescent="0.25">
      <c r="A149" s="376"/>
      <c r="B149" s="415"/>
      <c r="E149" s="375"/>
      <c r="F149" s="375"/>
      <c r="G149" s="375"/>
      <c r="H149" s="375"/>
      <c r="I149" s="375"/>
    </row>
    <row r="150" spans="1:9" x14ac:dyDescent="0.25">
      <c r="A150" s="376"/>
      <c r="B150" s="415"/>
      <c r="E150" s="375"/>
      <c r="F150" s="375"/>
      <c r="G150" s="375"/>
      <c r="H150" s="375"/>
      <c r="I150" s="375"/>
    </row>
    <row r="151" spans="1:9" x14ac:dyDescent="0.25">
      <c r="A151" s="376"/>
      <c r="B151" s="415"/>
      <c r="E151" s="375"/>
      <c r="F151" s="375"/>
      <c r="G151" s="375"/>
      <c r="H151" s="375"/>
      <c r="I151" s="375"/>
    </row>
    <row r="152" spans="1:9" x14ac:dyDescent="0.25">
      <c r="A152" s="376"/>
      <c r="B152" s="415"/>
      <c r="E152" s="375"/>
      <c r="F152" s="375"/>
      <c r="G152" s="375"/>
      <c r="H152" s="375"/>
      <c r="I152" s="375"/>
    </row>
    <row r="153" spans="1:9" x14ac:dyDescent="0.25">
      <c r="A153" s="376"/>
      <c r="B153" s="415"/>
      <c r="E153" s="375"/>
      <c r="F153" s="375"/>
      <c r="G153" s="375"/>
      <c r="H153" s="375"/>
      <c r="I153" s="375"/>
    </row>
    <row r="154" spans="1:9" x14ac:dyDescent="0.25">
      <c r="A154" s="376"/>
      <c r="B154" s="415"/>
      <c r="E154" s="375"/>
      <c r="F154" s="375"/>
      <c r="G154" s="375"/>
      <c r="H154" s="375"/>
      <c r="I154" s="375"/>
    </row>
  </sheetData>
  <sheetProtection algorithmName="SHA-512" hashValue="oGuwKNLIKCMZT+ZG25Mty/wedWiReC/NM2i3HIiPE8Vp8V7x/X9CiJGtj4JtJaHjpWWHBuhpEOxul4KP3D9xQQ==" saltValue="vLTZmsOo9Qc1Ivm4/Y135g==" spinCount="100000" sheet="1" objects="1" scenarios="1" selectLockedCells="1"/>
  <mergeCells count="18">
    <mergeCell ref="C124:D124"/>
    <mergeCell ref="C2:F2"/>
    <mergeCell ref="B118:B123"/>
    <mergeCell ref="C118:D118"/>
    <mergeCell ref="C119:D119"/>
    <mergeCell ref="C120:D120"/>
    <mergeCell ref="C121:D121"/>
    <mergeCell ref="C122:D122"/>
    <mergeCell ref="C123:D123"/>
    <mergeCell ref="D6:E6"/>
    <mergeCell ref="B141:F141"/>
    <mergeCell ref="B131:D131"/>
    <mergeCell ref="B128:D128"/>
    <mergeCell ref="B126:G126"/>
    <mergeCell ref="B127:D127"/>
    <mergeCell ref="B129:D129"/>
    <mergeCell ref="B130:D130"/>
    <mergeCell ref="B134:F134"/>
  </mergeCells>
  <pageMargins left="0.70866141732283472" right="0.70866141732283472" top="0.74803149606299213" bottom="0.74803149606299213" header="0.31496062992125984" footer="0.31496062992125984"/>
  <pageSetup scale="34" fitToHeight="0" orientation="landscape" r:id="rId1"/>
  <rowBreaks count="2" manualBreakCount="2">
    <brk id="50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topLeftCell="A109" zoomScale="80" zoomScaleNormal="80" workbookViewId="0">
      <selection activeCell="D143" sqref="D143"/>
    </sheetView>
  </sheetViews>
  <sheetFormatPr defaultColWidth="9.140625" defaultRowHeight="15.75" x14ac:dyDescent="0.25"/>
  <cols>
    <col min="1" max="1" width="8.42578125" style="38" customWidth="1"/>
    <col min="2" max="2" width="38.28515625" style="38" customWidth="1"/>
    <col min="3" max="3" width="18.7109375" style="37" customWidth="1"/>
    <col min="4" max="5" width="15.42578125" style="37" customWidth="1"/>
    <col min="6" max="10" width="18.7109375" style="37" customWidth="1"/>
    <col min="11" max="11" width="13.140625" style="37" customWidth="1"/>
    <col min="12" max="12" width="8.140625" style="37" customWidth="1"/>
    <col min="13" max="13" width="10.140625" style="38" customWidth="1"/>
    <col min="14" max="14" width="9.7109375" style="38" customWidth="1"/>
    <col min="15" max="15" width="17" style="38" customWidth="1"/>
    <col min="16" max="16" width="11.85546875" style="38" customWidth="1"/>
    <col min="17" max="17" width="13.140625" style="38" customWidth="1"/>
    <col min="18" max="18" width="13.42578125" style="38" customWidth="1"/>
    <col min="19" max="22" width="18.7109375" style="38" customWidth="1"/>
    <col min="23" max="16384" width="9.140625" style="38"/>
  </cols>
  <sheetData>
    <row r="1" spans="1:12" x14ac:dyDescent="0.25">
      <c r="B1" s="38" t="s">
        <v>44</v>
      </c>
      <c r="C1" s="552" t="s">
        <v>45</v>
      </c>
      <c r="D1" s="552"/>
      <c r="E1" s="552"/>
      <c r="F1" s="552"/>
    </row>
    <row r="4" spans="1:12" s="323" customFormat="1" x14ac:dyDescent="0.25">
      <c r="A4" s="323" t="s">
        <v>130</v>
      </c>
      <c r="B4" s="323" t="s">
        <v>84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x14ac:dyDescent="0.25">
      <c r="B5" s="325" t="s">
        <v>37</v>
      </c>
      <c r="C5" s="326" t="s">
        <v>85</v>
      </c>
      <c r="D5" s="327"/>
    </row>
    <row r="6" spans="1:12" ht="18" customHeight="1" x14ac:dyDescent="0.25">
      <c r="B6" s="328" t="s">
        <v>81</v>
      </c>
      <c r="C6" s="326">
        <v>4.8</v>
      </c>
      <c r="D6" s="327"/>
    </row>
    <row r="7" spans="1:12" x14ac:dyDescent="0.25">
      <c r="B7" s="328" t="s">
        <v>82</v>
      </c>
      <c r="C7" s="326">
        <v>2.9</v>
      </c>
      <c r="D7" s="327"/>
    </row>
    <row r="8" spans="1:12" ht="15" customHeight="1" x14ac:dyDescent="0.25">
      <c r="B8" s="328" t="s">
        <v>83</v>
      </c>
      <c r="C8" s="326">
        <v>1.7</v>
      </c>
      <c r="D8" s="327"/>
    </row>
    <row r="10" spans="1:12" x14ac:dyDescent="0.25">
      <c r="B10" s="329" t="s">
        <v>46</v>
      </c>
      <c r="C10" s="330">
        <v>4</v>
      </c>
      <c r="D10" s="330" t="s">
        <v>47</v>
      </c>
    </row>
    <row r="12" spans="1:12" x14ac:dyDescent="0.25">
      <c r="B12" s="331" t="s">
        <v>23</v>
      </c>
      <c r="C12" s="332">
        <v>10</v>
      </c>
      <c r="D12" s="332" t="s">
        <v>48</v>
      </c>
    </row>
    <row r="14" spans="1:12" s="323" customFormat="1" x14ac:dyDescent="0.25">
      <c r="A14" s="333">
        <v>1</v>
      </c>
      <c r="B14" s="323" t="s">
        <v>52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</row>
    <row r="15" spans="1:12" ht="31.5" x14ac:dyDescent="0.25">
      <c r="A15" s="334"/>
      <c r="B15" s="325" t="s">
        <v>0</v>
      </c>
      <c r="C15" s="335" t="s">
        <v>15</v>
      </c>
    </row>
    <row r="16" spans="1:12" x14ac:dyDescent="0.25">
      <c r="A16" s="334"/>
      <c r="B16" s="325" t="s">
        <v>1</v>
      </c>
      <c r="C16" s="326" t="s">
        <v>131</v>
      </c>
    </row>
    <row r="17" spans="1:12" x14ac:dyDescent="0.25">
      <c r="A17" s="334"/>
      <c r="B17" s="325" t="s">
        <v>2</v>
      </c>
      <c r="C17" s="326" t="s">
        <v>58</v>
      </c>
    </row>
    <row r="18" spans="1:12" x14ac:dyDescent="0.25">
      <c r="A18" s="334"/>
      <c r="B18" s="325" t="s">
        <v>3</v>
      </c>
      <c r="C18" s="326" t="s">
        <v>59</v>
      </c>
    </row>
    <row r="19" spans="1:12" x14ac:dyDescent="0.25">
      <c r="A19" s="334"/>
      <c r="B19" s="325" t="s">
        <v>4</v>
      </c>
      <c r="C19" s="326" t="s">
        <v>60</v>
      </c>
    </row>
    <row r="20" spans="1:12" x14ac:dyDescent="0.25">
      <c r="A20" s="334"/>
      <c r="B20" s="325" t="s">
        <v>5</v>
      </c>
      <c r="C20" s="326" t="s">
        <v>61</v>
      </c>
    </row>
    <row r="21" spans="1:12" x14ac:dyDescent="0.25">
      <c r="A21" s="334"/>
      <c r="B21" s="325" t="s">
        <v>6</v>
      </c>
      <c r="C21" s="326" t="s">
        <v>62</v>
      </c>
    </row>
    <row r="22" spans="1:12" x14ac:dyDescent="0.25">
      <c r="A22" s="334"/>
      <c r="B22" s="325" t="s">
        <v>7</v>
      </c>
      <c r="C22" s="326" t="s">
        <v>63</v>
      </c>
    </row>
    <row r="23" spans="1:12" x14ac:dyDescent="0.25">
      <c r="A23" s="334"/>
      <c r="B23" s="325" t="s">
        <v>8</v>
      </c>
      <c r="C23" s="326" t="s">
        <v>64</v>
      </c>
    </row>
    <row r="24" spans="1:12" x14ac:dyDescent="0.25">
      <c r="A24" s="334"/>
      <c r="B24" s="325" t="s">
        <v>65</v>
      </c>
      <c r="C24" s="336">
        <v>1</v>
      </c>
    </row>
    <row r="25" spans="1:12" x14ac:dyDescent="0.25">
      <c r="A25" s="334"/>
      <c r="B25" s="337" t="s">
        <v>66</v>
      </c>
      <c r="C25" s="338">
        <f>C12</f>
        <v>10</v>
      </c>
      <c r="D25" s="37" t="s">
        <v>67</v>
      </c>
    </row>
    <row r="26" spans="1:12" x14ac:dyDescent="0.25">
      <c r="A26" s="334"/>
      <c r="B26" s="337" t="s">
        <v>16</v>
      </c>
      <c r="C26" s="338">
        <v>1.6</v>
      </c>
      <c r="D26" s="37" t="s">
        <v>92</v>
      </c>
    </row>
    <row r="27" spans="1:12" x14ac:dyDescent="0.25">
      <c r="A27" s="334"/>
      <c r="B27" s="339" t="s">
        <v>38</v>
      </c>
      <c r="C27" s="35">
        <f>C25*C26</f>
        <v>16</v>
      </c>
      <c r="D27" s="37" t="s">
        <v>51</v>
      </c>
    </row>
    <row r="28" spans="1:12" x14ac:dyDescent="0.25">
      <c r="A28" s="334"/>
    </row>
    <row r="29" spans="1:12" s="323" customFormat="1" x14ac:dyDescent="0.25">
      <c r="A29" s="333">
        <v>2</v>
      </c>
      <c r="B29" s="323" t="s">
        <v>53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</row>
    <row r="30" spans="1:12" ht="31.5" x14ac:dyDescent="0.25">
      <c r="A30" s="334"/>
      <c r="B30" s="328" t="s">
        <v>17</v>
      </c>
      <c r="C30" s="335" t="s">
        <v>18</v>
      </c>
    </row>
    <row r="31" spans="1:12" x14ac:dyDescent="0.25">
      <c r="A31" s="334"/>
      <c r="B31" s="325" t="s">
        <v>9</v>
      </c>
      <c r="C31" s="326">
        <v>0</v>
      </c>
    </row>
    <row r="32" spans="1:12" x14ac:dyDescent="0.25">
      <c r="A32" s="334"/>
      <c r="B32" s="325" t="s">
        <v>10</v>
      </c>
      <c r="C32" s="326">
        <v>0.1</v>
      </c>
    </row>
    <row r="33" spans="1:12" x14ac:dyDescent="0.25">
      <c r="A33" s="334"/>
      <c r="B33" s="325" t="s">
        <v>11</v>
      </c>
      <c r="C33" s="326">
        <v>0.15</v>
      </c>
    </row>
    <row r="34" spans="1:12" x14ac:dyDescent="0.25">
      <c r="A34" s="334"/>
      <c r="B34" s="325" t="s">
        <v>12</v>
      </c>
      <c r="C34" s="326">
        <v>0.2</v>
      </c>
    </row>
    <row r="35" spans="1:12" x14ac:dyDescent="0.25">
      <c r="A35" s="334"/>
      <c r="B35" s="325" t="s">
        <v>13</v>
      </c>
      <c r="C35" s="326">
        <v>0.25</v>
      </c>
    </row>
    <row r="36" spans="1:12" x14ac:dyDescent="0.25">
      <c r="A36" s="334"/>
      <c r="B36" s="325" t="s">
        <v>14</v>
      </c>
      <c r="C36" s="326">
        <v>0.35</v>
      </c>
    </row>
    <row r="37" spans="1:12" x14ac:dyDescent="0.25">
      <c r="A37" s="334"/>
      <c r="B37" s="337" t="s">
        <v>66</v>
      </c>
      <c r="C37" s="338">
        <f>C12</f>
        <v>10</v>
      </c>
      <c r="D37" s="37" t="s">
        <v>67</v>
      </c>
    </row>
    <row r="38" spans="1:12" x14ac:dyDescent="0.25">
      <c r="A38" s="334"/>
      <c r="B38" s="337" t="s">
        <v>16</v>
      </c>
      <c r="C38" s="338">
        <f>C33</f>
        <v>0.15</v>
      </c>
    </row>
    <row r="39" spans="1:12" x14ac:dyDescent="0.25">
      <c r="A39" s="334"/>
      <c r="B39" s="339" t="s">
        <v>39</v>
      </c>
      <c r="C39" s="35">
        <f>C37*C38</f>
        <v>1.5</v>
      </c>
      <c r="D39" s="37" t="s">
        <v>51</v>
      </c>
    </row>
    <row r="40" spans="1:12" x14ac:dyDescent="0.25">
      <c r="A40" s="334"/>
    </row>
    <row r="41" spans="1:12" s="323" customFormat="1" x14ac:dyDescent="0.25">
      <c r="A41" s="333">
        <v>3</v>
      </c>
      <c r="B41" s="323" t="s">
        <v>54</v>
      </c>
      <c r="C41" s="324"/>
      <c r="D41" s="324"/>
      <c r="E41" s="324"/>
      <c r="F41" s="324"/>
      <c r="G41" s="324"/>
      <c r="H41" s="324"/>
      <c r="I41" s="324"/>
      <c r="J41" s="324"/>
      <c r="K41" s="324"/>
      <c r="L41" s="324"/>
    </row>
    <row r="42" spans="1:12" x14ac:dyDescent="0.25">
      <c r="A42" s="334"/>
      <c r="B42" s="325" t="s">
        <v>19</v>
      </c>
      <c r="C42" s="326" t="s">
        <v>20</v>
      </c>
    </row>
    <row r="43" spans="1:12" x14ac:dyDescent="0.25">
      <c r="A43" s="334"/>
      <c r="B43" s="325" t="s">
        <v>21</v>
      </c>
      <c r="C43" s="326">
        <v>0.25</v>
      </c>
    </row>
    <row r="44" spans="1:12" x14ac:dyDescent="0.25">
      <c r="A44" s="334"/>
      <c r="B44" s="325" t="s">
        <v>22</v>
      </c>
      <c r="C44" s="326">
        <v>0.15</v>
      </c>
    </row>
    <row r="45" spans="1:12" x14ac:dyDescent="0.25">
      <c r="A45" s="334"/>
      <c r="B45" s="325" t="s">
        <v>9</v>
      </c>
      <c r="C45" s="326">
        <v>0</v>
      </c>
    </row>
    <row r="46" spans="1:12" x14ac:dyDescent="0.25">
      <c r="A46" s="334"/>
      <c r="B46" s="337" t="s">
        <v>66</v>
      </c>
      <c r="C46" s="338">
        <f>C12</f>
        <v>10</v>
      </c>
      <c r="D46" s="37" t="s">
        <v>67</v>
      </c>
    </row>
    <row r="47" spans="1:12" x14ac:dyDescent="0.25">
      <c r="A47" s="334"/>
      <c r="B47" s="337" t="s">
        <v>16</v>
      </c>
      <c r="C47" s="338">
        <f>C44</f>
        <v>0.15</v>
      </c>
    </row>
    <row r="48" spans="1:12" x14ac:dyDescent="0.25">
      <c r="A48" s="334"/>
      <c r="B48" s="339" t="s">
        <v>40</v>
      </c>
      <c r="C48" s="35">
        <f>C46*C47</f>
        <v>1.5</v>
      </c>
      <c r="D48" s="37" t="s">
        <v>51</v>
      </c>
    </row>
    <row r="49" spans="1:12" x14ac:dyDescent="0.25">
      <c r="A49" s="334"/>
    </row>
    <row r="50" spans="1:12" s="323" customFormat="1" x14ac:dyDescent="0.25">
      <c r="A50" s="333">
        <v>4</v>
      </c>
      <c r="B50" s="323" t="s">
        <v>55</v>
      </c>
      <c r="C50" s="324"/>
      <c r="D50" s="324"/>
      <c r="E50" s="324"/>
      <c r="F50" s="324"/>
      <c r="G50" s="324"/>
      <c r="H50" s="324"/>
      <c r="I50" s="324"/>
      <c r="J50" s="324"/>
      <c r="K50" s="324"/>
      <c r="L50" s="324"/>
    </row>
    <row r="51" spans="1:12" ht="31.5" x14ac:dyDescent="0.25">
      <c r="A51" s="334"/>
      <c r="B51" s="325" t="s">
        <v>24</v>
      </c>
      <c r="C51" s="335" t="s">
        <v>25</v>
      </c>
    </row>
    <row r="52" spans="1:12" ht="31.5" customHeight="1" x14ac:dyDescent="0.25">
      <c r="A52" s="334"/>
      <c r="B52" s="328" t="s">
        <v>132</v>
      </c>
      <c r="C52" s="326">
        <v>0.1</v>
      </c>
    </row>
    <row r="53" spans="1:12" ht="30.75" customHeight="1" x14ac:dyDescent="0.25">
      <c r="A53" s="334"/>
      <c r="B53" s="328" t="s">
        <v>133</v>
      </c>
      <c r="C53" s="326">
        <v>0.2</v>
      </c>
    </row>
    <row r="54" spans="1:12" ht="43.5" customHeight="1" x14ac:dyDescent="0.25">
      <c r="A54" s="334"/>
      <c r="B54" s="328" t="s">
        <v>318</v>
      </c>
      <c r="C54" s="326">
        <v>0.5</v>
      </c>
    </row>
    <row r="55" spans="1:12" ht="48.75" customHeight="1" x14ac:dyDescent="0.25">
      <c r="A55" s="334"/>
      <c r="B55" s="328" t="s">
        <v>71</v>
      </c>
      <c r="C55" s="326">
        <v>0.7</v>
      </c>
    </row>
    <row r="56" spans="1:12" x14ac:dyDescent="0.25">
      <c r="A56" s="334"/>
      <c r="B56" s="337" t="s">
        <v>66</v>
      </c>
      <c r="C56" s="338">
        <f>C12</f>
        <v>10</v>
      </c>
      <c r="D56" s="37" t="s">
        <v>67</v>
      </c>
    </row>
    <row r="57" spans="1:12" x14ac:dyDescent="0.25">
      <c r="A57" s="334"/>
      <c r="B57" s="337" t="s">
        <v>26</v>
      </c>
      <c r="C57" s="338">
        <v>0.2</v>
      </c>
    </row>
    <row r="58" spans="1:12" x14ac:dyDescent="0.25">
      <c r="A58" s="334"/>
      <c r="B58" s="339" t="s">
        <v>41</v>
      </c>
      <c r="C58" s="35">
        <f>C56*C57</f>
        <v>2</v>
      </c>
      <c r="D58" s="37" t="s">
        <v>51</v>
      </c>
    </row>
    <row r="60" spans="1:12" s="323" customFormat="1" x14ac:dyDescent="0.25">
      <c r="A60" s="333">
        <v>5</v>
      </c>
      <c r="B60" s="323" t="s">
        <v>56</v>
      </c>
      <c r="C60" s="324"/>
      <c r="D60" s="324"/>
      <c r="E60" s="324"/>
      <c r="F60" s="324"/>
      <c r="G60" s="324"/>
      <c r="H60" s="324"/>
      <c r="I60" s="324"/>
      <c r="J60" s="324"/>
      <c r="K60" s="324"/>
      <c r="L60" s="324"/>
    </row>
    <row r="62" spans="1:12" s="323" customFormat="1" x14ac:dyDescent="0.25">
      <c r="A62" s="323" t="s">
        <v>134</v>
      </c>
      <c r="B62" s="323" t="s">
        <v>135</v>
      </c>
      <c r="C62" s="324"/>
      <c r="D62" s="324"/>
      <c r="E62" s="324"/>
      <c r="F62" s="324"/>
      <c r="G62" s="324"/>
      <c r="H62" s="324"/>
      <c r="I62" s="324"/>
      <c r="J62" s="324"/>
      <c r="K62" s="324"/>
      <c r="L62" s="324"/>
    </row>
    <row r="63" spans="1:12" ht="157.5" customHeight="1" x14ac:dyDescent="0.25">
      <c r="B63" s="340" t="s">
        <v>27</v>
      </c>
      <c r="C63" s="326" t="s">
        <v>20</v>
      </c>
    </row>
    <row r="64" spans="1:12" ht="18" customHeight="1" x14ac:dyDescent="0.25">
      <c r="B64" s="341" t="s">
        <v>114</v>
      </c>
      <c r="C64" s="326">
        <v>1.25</v>
      </c>
    </row>
    <row r="65" spans="1:12" ht="18" customHeight="1" x14ac:dyDescent="0.25">
      <c r="B65" s="341" t="s">
        <v>115</v>
      </c>
      <c r="C65" s="326">
        <v>1</v>
      </c>
    </row>
    <row r="66" spans="1:12" ht="18" customHeight="1" x14ac:dyDescent="0.25">
      <c r="B66" s="341" t="s">
        <v>116</v>
      </c>
      <c r="C66" s="326">
        <v>0.75</v>
      </c>
    </row>
    <row r="67" spans="1:12" ht="18" customHeight="1" x14ac:dyDescent="0.25">
      <c r="B67" s="341" t="s">
        <v>117</v>
      </c>
      <c r="C67" s="326">
        <v>0.5</v>
      </c>
    </row>
    <row r="68" spans="1:12" ht="18" customHeight="1" x14ac:dyDescent="0.25">
      <c r="B68" s="341" t="s">
        <v>118</v>
      </c>
      <c r="C68" s="326">
        <v>0.25</v>
      </c>
    </row>
    <row r="69" spans="1:12" ht="18" customHeight="1" x14ac:dyDescent="0.25">
      <c r="B69" s="341" t="s">
        <v>120</v>
      </c>
      <c r="C69" s="326">
        <v>0.05</v>
      </c>
    </row>
    <row r="70" spans="1:12" ht="18" customHeight="1" x14ac:dyDescent="0.25">
      <c r="B70" s="337" t="s">
        <v>119</v>
      </c>
      <c r="C70" s="338">
        <v>1</v>
      </c>
    </row>
    <row r="71" spans="1:12" x14ac:dyDescent="0.25">
      <c r="B71" s="337" t="s">
        <v>26</v>
      </c>
      <c r="C71" s="338">
        <f>C68</f>
        <v>0.25</v>
      </c>
    </row>
    <row r="72" spans="1:12" x14ac:dyDescent="0.25">
      <c r="B72" s="339" t="s">
        <v>28</v>
      </c>
      <c r="C72" s="35">
        <f>C70*C71</f>
        <v>0.25</v>
      </c>
      <c r="D72" s="37" t="s">
        <v>51</v>
      </c>
    </row>
    <row r="73" spans="1:12" x14ac:dyDescent="0.25">
      <c r="D73" s="342"/>
    </row>
    <row r="74" spans="1:12" s="323" customFormat="1" x14ac:dyDescent="0.25">
      <c r="A74" s="323" t="s">
        <v>137</v>
      </c>
      <c r="B74" s="323" t="s">
        <v>136</v>
      </c>
      <c r="C74" s="324"/>
      <c r="D74" s="324"/>
      <c r="E74" s="324"/>
      <c r="F74" s="324"/>
      <c r="G74" s="324"/>
      <c r="H74" s="324"/>
      <c r="I74" s="324"/>
      <c r="J74" s="324"/>
      <c r="K74" s="324"/>
      <c r="L74" s="324"/>
    </row>
    <row r="75" spans="1:12" ht="110.25" customHeight="1" x14ac:dyDescent="0.25">
      <c r="B75" s="343" t="s">
        <v>72</v>
      </c>
      <c r="C75" s="326" t="s">
        <v>20</v>
      </c>
    </row>
    <row r="76" spans="1:12" s="344" customFormat="1" ht="18" customHeight="1" x14ac:dyDescent="0.25">
      <c r="B76" s="341" t="s">
        <v>114</v>
      </c>
      <c r="C76" s="326">
        <v>2.5</v>
      </c>
      <c r="D76" s="342"/>
      <c r="E76" s="342"/>
      <c r="F76" s="342"/>
      <c r="G76" s="342"/>
      <c r="H76" s="342"/>
      <c r="I76" s="342"/>
      <c r="J76" s="342"/>
      <c r="K76" s="342"/>
      <c r="L76" s="342"/>
    </row>
    <row r="77" spans="1:12" s="344" customFormat="1" ht="18" customHeight="1" x14ac:dyDescent="0.25">
      <c r="B77" s="341" t="s">
        <v>115</v>
      </c>
      <c r="C77" s="326">
        <v>2</v>
      </c>
      <c r="D77" s="342"/>
      <c r="E77" s="342"/>
      <c r="F77" s="342"/>
      <c r="G77" s="342"/>
      <c r="H77" s="342"/>
      <c r="I77" s="342"/>
      <c r="J77" s="342"/>
      <c r="K77" s="342"/>
      <c r="L77" s="342"/>
    </row>
    <row r="78" spans="1:12" s="344" customFormat="1" ht="18" customHeight="1" x14ac:dyDescent="0.25">
      <c r="B78" s="341" t="s">
        <v>116</v>
      </c>
      <c r="C78" s="326">
        <v>1.5</v>
      </c>
      <c r="D78" s="342"/>
      <c r="E78" s="342"/>
      <c r="F78" s="342"/>
      <c r="G78" s="342"/>
      <c r="H78" s="342"/>
      <c r="I78" s="342"/>
      <c r="J78" s="342"/>
      <c r="K78" s="342"/>
      <c r="L78" s="342"/>
    </row>
    <row r="79" spans="1:12" s="344" customFormat="1" ht="18" customHeight="1" x14ac:dyDescent="0.25">
      <c r="B79" s="341" t="s">
        <v>117</v>
      </c>
      <c r="C79" s="326">
        <v>1</v>
      </c>
      <c r="D79" s="342"/>
      <c r="E79" s="342"/>
      <c r="F79" s="342"/>
      <c r="G79" s="342"/>
      <c r="H79" s="342"/>
      <c r="I79" s="342"/>
      <c r="J79" s="342"/>
      <c r="K79" s="342"/>
      <c r="L79" s="342"/>
    </row>
    <row r="80" spans="1:12" s="344" customFormat="1" ht="20.25" customHeight="1" x14ac:dyDescent="0.25">
      <c r="B80" s="341" t="s">
        <v>118</v>
      </c>
      <c r="C80" s="326">
        <v>0.5</v>
      </c>
      <c r="D80" s="342"/>
      <c r="E80" s="342"/>
      <c r="F80" s="342"/>
      <c r="G80" s="342"/>
      <c r="H80" s="342"/>
      <c r="I80" s="342"/>
      <c r="J80" s="342"/>
      <c r="K80" s="342"/>
      <c r="L80" s="342"/>
    </row>
    <row r="81" spans="1:12" ht="18" customHeight="1" x14ac:dyDescent="0.25">
      <c r="B81" s="341" t="s">
        <v>120</v>
      </c>
      <c r="C81" s="326">
        <v>0.25</v>
      </c>
    </row>
    <row r="82" spans="1:12" ht="18" customHeight="1" x14ac:dyDescent="0.25">
      <c r="B82" s="337" t="s">
        <v>119</v>
      </c>
      <c r="C82" s="338">
        <v>2</v>
      </c>
    </row>
    <row r="83" spans="1:12" x14ac:dyDescent="0.25">
      <c r="B83" s="337" t="s">
        <v>26</v>
      </c>
      <c r="C83" s="338">
        <f>C80</f>
        <v>0.5</v>
      </c>
    </row>
    <row r="84" spans="1:12" x14ac:dyDescent="0.25">
      <c r="B84" s="339" t="s">
        <v>31</v>
      </c>
      <c r="C84" s="35">
        <f>C81*C83</f>
        <v>0.125</v>
      </c>
      <c r="D84" s="37" t="s">
        <v>51</v>
      </c>
    </row>
    <row r="86" spans="1:12" s="323" customFormat="1" x14ac:dyDescent="0.25">
      <c r="A86" s="323" t="s">
        <v>138</v>
      </c>
      <c r="B86" s="323" t="s">
        <v>32</v>
      </c>
      <c r="C86" s="324"/>
      <c r="D86" s="324"/>
      <c r="E86" s="324"/>
      <c r="F86" s="324"/>
      <c r="G86" s="324"/>
      <c r="H86" s="324"/>
      <c r="I86" s="324"/>
      <c r="J86" s="324"/>
      <c r="K86" s="324"/>
      <c r="L86" s="324"/>
    </row>
    <row r="87" spans="1:12" ht="63.75" customHeight="1" x14ac:dyDescent="0.25">
      <c r="B87" s="343" t="s">
        <v>73</v>
      </c>
    </row>
    <row r="88" spans="1:12" x14ac:dyDescent="0.25">
      <c r="B88" s="325" t="s">
        <v>33</v>
      </c>
      <c r="C88" s="326" t="s">
        <v>20</v>
      </c>
    </row>
    <row r="89" spans="1:12" ht="49.5" customHeight="1" x14ac:dyDescent="0.25">
      <c r="B89" s="328" t="s">
        <v>74</v>
      </c>
      <c r="C89" s="326">
        <v>1.5</v>
      </c>
    </row>
    <row r="90" spans="1:12" ht="45" customHeight="1" x14ac:dyDescent="0.25">
      <c r="B90" s="328" t="s">
        <v>75</v>
      </c>
      <c r="C90" s="326">
        <v>1.4</v>
      </c>
    </row>
    <row r="91" spans="1:12" ht="46.5" customHeight="1" x14ac:dyDescent="0.25">
      <c r="B91" s="328" t="s">
        <v>76</v>
      </c>
      <c r="C91" s="326">
        <v>1.3</v>
      </c>
    </row>
    <row r="92" spans="1:12" ht="33.75" customHeight="1" x14ac:dyDescent="0.25">
      <c r="B92" s="328" t="s">
        <v>77</v>
      </c>
      <c r="C92" s="326">
        <v>1.2</v>
      </c>
    </row>
    <row r="93" spans="1:12" ht="31.5" x14ac:dyDescent="0.25">
      <c r="B93" s="340" t="s">
        <v>34</v>
      </c>
      <c r="C93" s="338">
        <v>0</v>
      </c>
    </row>
    <row r="94" spans="1:12" x14ac:dyDescent="0.25">
      <c r="B94" s="340" t="s">
        <v>16</v>
      </c>
      <c r="C94" s="338">
        <v>1.1000000000000001</v>
      </c>
    </row>
    <row r="95" spans="1:12" x14ac:dyDescent="0.25">
      <c r="B95" s="36" t="s">
        <v>35</v>
      </c>
      <c r="C95" s="35">
        <f>C94*C93</f>
        <v>0</v>
      </c>
      <c r="D95" s="37" t="s">
        <v>51</v>
      </c>
    </row>
    <row r="97" spans="2:22" s="323" customFormat="1" ht="15" customHeight="1" x14ac:dyDescent="0.25">
      <c r="B97" s="345" t="s">
        <v>49</v>
      </c>
      <c r="C97" s="324"/>
      <c r="D97" s="324"/>
      <c r="E97" s="324"/>
      <c r="F97" s="324"/>
      <c r="G97" s="324"/>
      <c r="H97" s="324"/>
      <c r="I97" s="324"/>
      <c r="J97" s="324"/>
      <c r="K97" s="324"/>
      <c r="L97" s="324"/>
    </row>
    <row r="98" spans="2:22" ht="108" customHeight="1" x14ac:dyDescent="0.25">
      <c r="B98" s="328" t="s">
        <v>36</v>
      </c>
      <c r="C98" s="335" t="s">
        <v>81</v>
      </c>
      <c r="D98" s="335" t="s">
        <v>82</v>
      </c>
      <c r="E98" s="335" t="s">
        <v>83</v>
      </c>
      <c r="F98" s="346" t="s">
        <v>90</v>
      </c>
      <c r="G98" s="346" t="s">
        <v>91</v>
      </c>
      <c r="H98" s="346" t="s">
        <v>110</v>
      </c>
      <c r="K98" s="348" t="s">
        <v>236</v>
      </c>
      <c r="L98" s="347" t="s">
        <v>237</v>
      </c>
      <c r="M98" s="347" t="s">
        <v>238</v>
      </c>
      <c r="N98" s="347" t="s">
        <v>296</v>
      </c>
      <c r="O98" s="348" t="s">
        <v>240</v>
      </c>
      <c r="P98" s="348" t="s">
        <v>241</v>
      </c>
      <c r="Q98" s="328" t="s">
        <v>319</v>
      </c>
      <c r="R98" s="325" t="s">
        <v>320</v>
      </c>
    </row>
    <row r="99" spans="2:22" ht="31.5" x14ac:dyDescent="0.25">
      <c r="B99" s="328" t="s">
        <v>78</v>
      </c>
      <c r="C99" s="326">
        <v>29</v>
      </c>
      <c r="D99" s="326">
        <v>8</v>
      </c>
      <c r="E99" s="326">
        <v>1</v>
      </c>
      <c r="F99" s="35">
        <f>C99*C6+D99*C7+E99*C8</f>
        <v>164.09999999999997</v>
      </c>
      <c r="G99" s="35">
        <f>F99*C10</f>
        <v>656.39999999999986</v>
      </c>
      <c r="H99" s="35">
        <f>G99*1.15</f>
        <v>754.85999999999979</v>
      </c>
      <c r="J99" s="349">
        <v>1</v>
      </c>
      <c r="K99" s="347">
        <v>29</v>
      </c>
      <c r="L99" s="347">
        <v>4.8</v>
      </c>
      <c r="M99" s="347">
        <f>K99*L99</f>
        <v>139.19999999999999</v>
      </c>
      <c r="N99" s="347"/>
      <c r="O99" s="347"/>
      <c r="P99" s="347"/>
      <c r="Q99" s="325"/>
      <c r="R99" s="325"/>
    </row>
    <row r="100" spans="2:22" ht="31.5" x14ac:dyDescent="0.25">
      <c r="B100" s="328" t="s">
        <v>79</v>
      </c>
      <c r="C100" s="326">
        <v>18.850000000000001</v>
      </c>
      <c r="D100" s="326">
        <v>5.2</v>
      </c>
      <c r="E100" s="326">
        <v>0.65</v>
      </c>
      <c r="F100" s="350">
        <f>C100*C6+D100*C7+E100*C8</f>
        <v>106.66500000000001</v>
      </c>
      <c r="G100" s="35">
        <f>F100*C10</f>
        <v>426.66</v>
      </c>
      <c r="H100" s="35">
        <f>G100*1.15</f>
        <v>490.65899999999999</v>
      </c>
      <c r="J100" s="349">
        <f>F100/F99</f>
        <v>0.65000000000000013</v>
      </c>
      <c r="K100" s="347">
        <v>8</v>
      </c>
      <c r="L100" s="347">
        <v>2.9</v>
      </c>
      <c r="M100" s="347">
        <f t="shared" ref="M100:M101" si="0">K100*L100</f>
        <v>23.2</v>
      </c>
      <c r="N100" s="347"/>
      <c r="O100" s="347"/>
      <c r="P100" s="347"/>
      <c r="Q100" s="325"/>
      <c r="R100" s="325"/>
    </row>
    <row r="101" spans="2:22" ht="30.75" customHeight="1" x14ac:dyDescent="0.25">
      <c r="B101" s="328" t="s">
        <v>80</v>
      </c>
      <c r="C101" s="326">
        <v>14.5</v>
      </c>
      <c r="D101" s="326">
        <v>4</v>
      </c>
      <c r="E101" s="326">
        <v>0.5</v>
      </c>
      <c r="F101" s="35">
        <f>C101*C6+D101*C7+E101*C8</f>
        <v>82.049999999999983</v>
      </c>
      <c r="G101" s="35">
        <f>F101*C10</f>
        <v>328.19999999999993</v>
      </c>
      <c r="H101" s="35">
        <f>G101*1.15</f>
        <v>377.42999999999989</v>
      </c>
      <c r="J101" s="349">
        <f>F101/F99</f>
        <v>0.5</v>
      </c>
      <c r="K101" s="347">
        <v>1</v>
      </c>
      <c r="L101" s="347">
        <v>1.7</v>
      </c>
      <c r="M101" s="347">
        <f t="shared" si="0"/>
        <v>1.7</v>
      </c>
      <c r="N101" s="347"/>
      <c r="O101" s="347"/>
      <c r="P101" s="347"/>
      <c r="Q101" s="325"/>
      <c r="R101" s="325"/>
    </row>
    <row r="102" spans="2:22" x14ac:dyDescent="0.25">
      <c r="K102" s="347"/>
      <c r="L102" s="347"/>
      <c r="M102" s="366">
        <f>SUM(M99:M101)</f>
        <v>164.09999999999997</v>
      </c>
      <c r="N102" s="366">
        <v>4</v>
      </c>
      <c r="O102" s="366"/>
      <c r="P102" s="347">
        <f>M102*N102</f>
        <v>656.39999999999986</v>
      </c>
      <c r="Q102" s="325"/>
      <c r="R102" s="325"/>
    </row>
    <row r="103" spans="2:22" s="323" customFormat="1" x14ac:dyDescent="0.25">
      <c r="B103" s="323" t="s">
        <v>50</v>
      </c>
      <c r="C103" s="324"/>
      <c r="D103" s="324"/>
      <c r="E103" s="324"/>
      <c r="F103" s="324"/>
      <c r="G103" s="324"/>
      <c r="H103" s="324"/>
      <c r="I103" s="324"/>
      <c r="J103" s="324"/>
      <c r="K103" s="347"/>
      <c r="L103" s="347"/>
      <c r="M103" s="347"/>
      <c r="N103" s="347"/>
      <c r="O103" s="368">
        <v>0.15</v>
      </c>
      <c r="P103" s="347"/>
      <c r="Q103" s="369">
        <v>0.105</v>
      </c>
      <c r="R103" s="370"/>
    </row>
    <row r="104" spans="2:22" x14ac:dyDescent="0.25">
      <c r="K104" s="347"/>
      <c r="L104" s="347"/>
      <c r="M104" s="347"/>
      <c r="N104" s="347"/>
      <c r="O104" s="347" t="s">
        <v>242</v>
      </c>
      <c r="P104" s="367">
        <f>P102+P102*O103</f>
        <v>754.8599999999999</v>
      </c>
      <c r="Q104" s="325">
        <f>P104*10%</f>
        <v>75.48599999999999</v>
      </c>
      <c r="R104" s="371">
        <f>P104+Q104</f>
        <v>830.34599999999989</v>
      </c>
    </row>
    <row r="105" spans="2:22" ht="21" customHeight="1" x14ac:dyDescent="0.25">
      <c r="B105" s="36" t="s">
        <v>42</v>
      </c>
      <c r="C105" s="35">
        <f>C27+C39+C48+C58+C72+C84+C95</f>
        <v>21.375</v>
      </c>
    </row>
    <row r="108" spans="2:22" s="323" customFormat="1" x14ac:dyDescent="0.25">
      <c r="B108" s="323" t="s">
        <v>108</v>
      </c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</row>
    <row r="109" spans="2:22" ht="78.75" x14ac:dyDescent="0.25">
      <c r="B109" s="351" t="s">
        <v>36</v>
      </c>
      <c r="C109" s="352" t="s">
        <v>86</v>
      </c>
      <c r="D109" s="352" t="s">
        <v>43</v>
      </c>
      <c r="E109" s="353" t="s">
        <v>87</v>
      </c>
      <c r="F109" s="353" t="s">
        <v>88</v>
      </c>
      <c r="G109" s="353" t="s">
        <v>89</v>
      </c>
      <c r="H109" s="354" t="s">
        <v>139</v>
      </c>
      <c r="I109" s="355"/>
      <c r="J109" s="356"/>
      <c r="K109" s="328" t="s">
        <v>250</v>
      </c>
      <c r="L109" s="325" t="s">
        <v>251</v>
      </c>
      <c r="M109" s="325" t="s">
        <v>252</v>
      </c>
      <c r="N109" s="325"/>
      <c r="O109" s="325" t="s">
        <v>253</v>
      </c>
      <c r="P109" s="325" t="s">
        <v>254</v>
      </c>
      <c r="Q109" s="325" t="s">
        <v>251</v>
      </c>
      <c r="R109" s="355"/>
      <c r="S109" s="356"/>
      <c r="T109" s="356"/>
      <c r="U109" s="355"/>
      <c r="V109" s="356"/>
    </row>
    <row r="110" spans="2:22" ht="31.5" x14ac:dyDescent="0.25">
      <c r="B110" s="351" t="s">
        <v>78</v>
      </c>
      <c r="C110" s="352">
        <f>C105*F99*C10</f>
        <v>14030.549999999997</v>
      </c>
      <c r="D110" s="352">
        <f>C110*0.15</f>
        <v>2104.5824999999995</v>
      </c>
      <c r="E110" s="353">
        <f>C110+D110</f>
        <v>16135.132499999996</v>
      </c>
      <c r="F110" s="353">
        <f>E110*0.18</f>
        <v>2904.3238499999993</v>
      </c>
      <c r="G110" s="353">
        <f>E110+F110</f>
        <v>19039.456349999997</v>
      </c>
      <c r="H110" s="357">
        <f>E110/C12</f>
        <v>1613.5132499999995</v>
      </c>
      <c r="I110" s="355"/>
      <c r="J110" s="355"/>
      <c r="K110" s="325">
        <v>176</v>
      </c>
      <c r="L110" s="325">
        <v>4.8</v>
      </c>
      <c r="M110" s="325">
        <f>K110*L110</f>
        <v>844.8</v>
      </c>
      <c r="N110" s="325">
        <f>M110*50%</f>
        <v>422.4</v>
      </c>
      <c r="O110" s="325">
        <f>M110+N110</f>
        <v>1267.1999999999998</v>
      </c>
      <c r="P110" s="325">
        <v>3</v>
      </c>
      <c r="Q110" s="325">
        <f>O110*P110</f>
        <v>3801.5999999999995</v>
      </c>
      <c r="R110" s="355"/>
      <c r="S110" s="355"/>
      <c r="T110" s="355"/>
      <c r="U110" s="355"/>
      <c r="V110" s="355"/>
    </row>
    <row r="111" spans="2:22" ht="31.5" x14ac:dyDescent="0.25">
      <c r="B111" s="351" t="s">
        <v>79</v>
      </c>
      <c r="C111" s="352">
        <f>C105*F100*C10</f>
        <v>9119.8575000000001</v>
      </c>
      <c r="D111" s="352">
        <f t="shared" ref="D111:D112" si="1">C111*0.15</f>
        <v>1367.978625</v>
      </c>
      <c r="E111" s="353">
        <f t="shared" ref="E111:E112" si="2">C111+D111</f>
        <v>10487.836125</v>
      </c>
      <c r="F111" s="353">
        <f t="shared" ref="F111:F112" si="3">E111*0.18</f>
        <v>1887.8105025</v>
      </c>
      <c r="G111" s="353">
        <f t="shared" ref="G111:G112" si="4">E111+F111</f>
        <v>12375.6466275</v>
      </c>
      <c r="H111" s="357">
        <f>E111/C12</f>
        <v>1048.7836124999999</v>
      </c>
      <c r="I111" s="355"/>
      <c r="J111" s="355"/>
      <c r="K111" s="325">
        <v>176</v>
      </c>
      <c r="L111" s="325">
        <v>2.9</v>
      </c>
      <c r="M111" s="325">
        <f>K111*L111</f>
        <v>510.4</v>
      </c>
      <c r="N111" s="325">
        <f t="shared" ref="N111:N112" si="5">M111*50%</f>
        <v>255.2</v>
      </c>
      <c r="O111" s="325">
        <f t="shared" ref="O111:O112" si="6">M111+N111</f>
        <v>765.59999999999991</v>
      </c>
      <c r="P111" s="325">
        <v>1</v>
      </c>
      <c r="Q111" s="325">
        <f t="shared" ref="Q111:Q112" si="7">O111*P111</f>
        <v>765.59999999999991</v>
      </c>
      <c r="R111" s="355"/>
      <c r="S111" s="355"/>
      <c r="T111" s="355"/>
      <c r="U111" s="355"/>
      <c r="V111" s="355"/>
    </row>
    <row r="112" spans="2:22" ht="33" customHeight="1" x14ac:dyDescent="0.25">
      <c r="B112" s="351" t="s">
        <v>80</v>
      </c>
      <c r="C112" s="352">
        <f>C105*F101*C10</f>
        <v>7015.2749999999987</v>
      </c>
      <c r="D112" s="352">
        <f t="shared" si="1"/>
        <v>1052.2912499999998</v>
      </c>
      <c r="E112" s="353">
        <f t="shared" si="2"/>
        <v>8067.566249999998</v>
      </c>
      <c r="F112" s="353">
        <f t="shared" si="3"/>
        <v>1452.1619249999997</v>
      </c>
      <c r="G112" s="353">
        <f t="shared" si="4"/>
        <v>9519.7281749999984</v>
      </c>
      <c r="H112" s="357">
        <f>E112/C12</f>
        <v>806.75662499999976</v>
      </c>
      <c r="I112" s="355"/>
      <c r="J112" s="355"/>
      <c r="K112" s="325">
        <v>176</v>
      </c>
      <c r="L112" s="325">
        <v>1.7</v>
      </c>
      <c r="M112" s="325">
        <f>K112*L112</f>
        <v>299.2</v>
      </c>
      <c r="N112" s="325">
        <f t="shared" si="5"/>
        <v>149.6</v>
      </c>
      <c r="O112" s="325">
        <f t="shared" si="6"/>
        <v>448.79999999999995</v>
      </c>
      <c r="P112" s="325">
        <v>1</v>
      </c>
      <c r="Q112" s="325">
        <f t="shared" si="7"/>
        <v>448.79999999999995</v>
      </c>
      <c r="R112" s="355"/>
      <c r="S112" s="355"/>
      <c r="T112" s="355"/>
      <c r="U112" s="355"/>
      <c r="V112" s="355"/>
    </row>
    <row r="113" spans="2:22" x14ac:dyDescent="0.25">
      <c r="K113" s="550" t="s">
        <v>317</v>
      </c>
      <c r="L113" s="551"/>
      <c r="M113" s="325"/>
      <c r="N113" s="325"/>
      <c r="O113" s="325"/>
      <c r="P113" s="325"/>
      <c r="Q113" s="358">
        <f>SUM(Q110:Q112)</f>
        <v>5015.9999999999991</v>
      </c>
    </row>
    <row r="114" spans="2:22" x14ac:dyDescent="0.25">
      <c r="K114" s="372" t="s">
        <v>321</v>
      </c>
      <c r="L114" s="373"/>
      <c r="M114" s="325"/>
      <c r="N114" s="325"/>
      <c r="O114" s="325"/>
      <c r="P114" s="325">
        <v>18</v>
      </c>
      <c r="Q114" s="325">
        <f>Q113*P114</f>
        <v>90287.999999999985</v>
      </c>
    </row>
    <row r="115" spans="2:22" s="323" customFormat="1" x14ac:dyDescent="0.25">
      <c r="B115" s="323" t="s">
        <v>109</v>
      </c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</row>
    <row r="116" spans="2:22" x14ac:dyDescent="0.25">
      <c r="B116" s="553" t="s">
        <v>105</v>
      </c>
      <c r="C116" s="548" t="s">
        <v>121</v>
      </c>
      <c r="D116" s="548"/>
      <c r="E116" s="359">
        <v>0.2</v>
      </c>
    </row>
    <row r="117" spans="2:22" x14ac:dyDescent="0.25">
      <c r="B117" s="553"/>
      <c r="C117" s="548" t="s">
        <v>126</v>
      </c>
      <c r="D117" s="548"/>
      <c r="E117" s="360" t="s">
        <v>122</v>
      </c>
    </row>
    <row r="118" spans="2:22" x14ac:dyDescent="0.25">
      <c r="B118" s="553"/>
      <c r="C118" s="548" t="s">
        <v>125</v>
      </c>
      <c r="D118" s="548"/>
      <c r="E118" s="360" t="s">
        <v>123</v>
      </c>
    </row>
    <row r="119" spans="2:22" x14ac:dyDescent="0.25">
      <c r="B119" s="553"/>
      <c r="C119" s="548" t="s">
        <v>127</v>
      </c>
      <c r="D119" s="548"/>
      <c r="E119" s="360" t="s">
        <v>124</v>
      </c>
    </row>
    <row r="120" spans="2:22" x14ac:dyDescent="0.25">
      <c r="B120" s="553"/>
      <c r="C120" s="548" t="s">
        <v>128</v>
      </c>
      <c r="D120" s="548"/>
      <c r="E120" s="359">
        <v>7.4999999999999997E-2</v>
      </c>
    </row>
    <row r="121" spans="2:22" x14ac:dyDescent="0.25">
      <c r="B121" s="553"/>
      <c r="C121" s="548" t="s">
        <v>129</v>
      </c>
      <c r="D121" s="548"/>
      <c r="E121" s="359">
        <v>7.0000000000000007E-2</v>
      </c>
    </row>
    <row r="122" spans="2:22" x14ac:dyDescent="0.25">
      <c r="B122" s="361" t="s">
        <v>106</v>
      </c>
      <c r="C122" s="549">
        <v>10</v>
      </c>
      <c r="D122" s="549"/>
    </row>
    <row r="123" spans="2:22" x14ac:dyDescent="0.25">
      <c r="B123" s="362"/>
      <c r="C123" s="363"/>
      <c r="D123" s="363"/>
    </row>
    <row r="124" spans="2:22" ht="15" customHeight="1" x14ac:dyDescent="0.25">
      <c r="B124" s="547" t="s">
        <v>107</v>
      </c>
      <c r="C124" s="547"/>
      <c r="D124" s="547"/>
      <c r="E124" s="547"/>
      <c r="F124" s="547"/>
      <c r="G124" s="547"/>
      <c r="H124" s="356"/>
      <c r="I124" s="356"/>
      <c r="J124" s="356"/>
      <c r="K124" s="356"/>
      <c r="L124" s="356"/>
      <c r="M124" s="356"/>
      <c r="N124" s="364"/>
      <c r="O124" s="364"/>
      <c r="P124" s="364"/>
      <c r="Q124" s="364"/>
      <c r="R124" s="364"/>
      <c r="S124" s="364"/>
      <c r="T124" s="364"/>
      <c r="U124" s="364"/>
      <c r="V124" s="364"/>
    </row>
    <row r="125" spans="2:22" ht="31.5" x14ac:dyDescent="0.25">
      <c r="B125" s="547" t="s">
        <v>36</v>
      </c>
      <c r="C125" s="547"/>
      <c r="D125" s="547"/>
      <c r="E125" s="353" t="s">
        <v>111</v>
      </c>
      <c r="F125" s="353" t="s">
        <v>88</v>
      </c>
      <c r="G125" s="353" t="s">
        <v>112</v>
      </c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</row>
    <row r="126" spans="2:22" x14ac:dyDescent="0.25">
      <c r="B126" s="547" t="s">
        <v>78</v>
      </c>
      <c r="C126" s="547"/>
      <c r="D126" s="547"/>
      <c r="E126" s="365">
        <f>E110*C122/100</f>
        <v>1613.5132499999995</v>
      </c>
      <c r="F126" s="365">
        <f>E126*0.18</f>
        <v>290.4323849999999</v>
      </c>
      <c r="G126" s="365">
        <f>E126+F126</f>
        <v>1903.9456349999994</v>
      </c>
      <c r="H126" s="355"/>
      <c r="I126" s="355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5"/>
      <c r="V126" s="355"/>
    </row>
    <row r="127" spans="2:22" x14ac:dyDescent="0.25">
      <c r="B127" s="547" t="s">
        <v>79</v>
      </c>
      <c r="C127" s="547"/>
      <c r="D127" s="547"/>
      <c r="E127" s="365">
        <f>E111*C122/100</f>
        <v>1048.7836125000001</v>
      </c>
      <c r="F127" s="365">
        <f t="shared" ref="F127:F128" si="8">E127*0.18</f>
        <v>188.78105025000002</v>
      </c>
      <c r="G127" s="365">
        <f t="shared" ref="G127:G128" si="9">E127+F127</f>
        <v>1237.56466275</v>
      </c>
      <c r="H127" s="355"/>
      <c r="I127" s="355"/>
      <c r="J127" s="355"/>
      <c r="K127" s="35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</row>
    <row r="128" spans="2:22" x14ac:dyDescent="0.25">
      <c r="B128" s="547" t="s">
        <v>80</v>
      </c>
      <c r="C128" s="547"/>
      <c r="D128" s="547"/>
      <c r="E128" s="365">
        <f>E112*C122/100</f>
        <v>806.75662499999976</v>
      </c>
      <c r="F128" s="365">
        <f t="shared" si="8"/>
        <v>145.21619249999995</v>
      </c>
      <c r="G128" s="365">
        <f t="shared" si="9"/>
        <v>951.97281749999968</v>
      </c>
      <c r="H128" s="355"/>
      <c r="I128" s="355"/>
      <c r="J128" s="355"/>
      <c r="K128" s="35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</row>
  </sheetData>
  <mergeCells count="15">
    <mergeCell ref="K113:L113"/>
    <mergeCell ref="C1:F1"/>
    <mergeCell ref="B116:B121"/>
    <mergeCell ref="C116:D116"/>
    <mergeCell ref="C117:D117"/>
    <mergeCell ref="C118:D118"/>
    <mergeCell ref="C119:D119"/>
    <mergeCell ref="C120:D120"/>
    <mergeCell ref="B125:D125"/>
    <mergeCell ref="B126:D126"/>
    <mergeCell ref="B127:D127"/>
    <mergeCell ref="B128:D128"/>
    <mergeCell ref="C121:D121"/>
    <mergeCell ref="C122:D122"/>
    <mergeCell ref="B124:G124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78"/>
  <sheetViews>
    <sheetView topLeftCell="C133" workbookViewId="0">
      <selection activeCell="AU166" sqref="AU166"/>
    </sheetView>
  </sheetViews>
  <sheetFormatPr defaultColWidth="13.140625" defaultRowHeight="20.100000000000001" customHeight="1" x14ac:dyDescent="0.2"/>
  <cols>
    <col min="1" max="1" width="0" style="183" hidden="1" customWidth="1"/>
    <col min="2" max="2" width="4.7109375" style="183" hidden="1" customWidth="1"/>
    <col min="3" max="3" width="11.140625" style="183" customWidth="1"/>
    <col min="4" max="4" width="10.85546875" style="183" customWidth="1"/>
    <col min="5" max="5" width="13.140625" style="183"/>
    <col min="6" max="6" width="4.85546875" style="183" customWidth="1"/>
    <col min="7" max="7" width="5.140625" style="183" customWidth="1"/>
    <col min="8" max="8" width="5.7109375" style="183" customWidth="1"/>
    <col min="9" max="9" width="5.28515625" style="183" customWidth="1"/>
    <col min="10" max="10" width="5.140625" style="183" customWidth="1"/>
    <col min="11" max="11" width="6.28515625" style="183" customWidth="1"/>
    <col min="12" max="12" width="6.42578125" style="183" customWidth="1"/>
    <col min="13" max="13" width="6.7109375" style="183" customWidth="1"/>
    <col min="14" max="14" width="7.140625" style="183" customWidth="1"/>
    <col min="15" max="15" width="8.85546875" style="183" customWidth="1"/>
    <col min="16" max="16" width="8.140625" style="183" customWidth="1"/>
    <col min="17" max="17" width="7.28515625" style="183" hidden="1" customWidth="1"/>
    <col min="18" max="18" width="5.140625" style="183" hidden="1" customWidth="1"/>
    <col min="19" max="19" width="6" style="183" hidden="1" customWidth="1"/>
    <col min="20" max="20" width="5.42578125" style="183" hidden="1" customWidth="1"/>
    <col min="21" max="21" width="5.7109375" style="183" hidden="1" customWidth="1"/>
    <col min="22" max="23" width="5.42578125" style="183" hidden="1" customWidth="1"/>
    <col min="24" max="24" width="6.85546875" style="183" hidden="1" customWidth="1"/>
    <col min="25" max="25" width="7.28515625" style="183" customWidth="1"/>
    <col min="26" max="26" width="7.85546875" style="183" customWidth="1"/>
    <col min="27" max="27" width="8.28515625" style="183" customWidth="1"/>
    <col min="28" max="28" width="7.140625" style="183" customWidth="1"/>
    <col min="29" max="29" width="7.42578125" style="183" bestFit="1" customWidth="1"/>
    <col min="30" max="30" width="11.42578125" style="183" customWidth="1"/>
    <col min="31" max="31" width="16.42578125" style="183" bestFit="1" customWidth="1"/>
    <col min="32" max="32" width="0" style="183" hidden="1" customWidth="1"/>
    <col min="33" max="33" width="13.140625" style="183"/>
    <col min="34" max="34" width="0" style="183" hidden="1" customWidth="1"/>
    <col min="35" max="35" width="23.42578125" style="183" customWidth="1"/>
    <col min="36" max="36" width="14" style="183" customWidth="1"/>
    <col min="37" max="37" width="14.85546875" style="183" customWidth="1"/>
    <col min="38" max="38" width="13" style="183" bestFit="1" customWidth="1"/>
    <col min="39" max="39" width="13.42578125" style="183" customWidth="1"/>
    <col min="40" max="40" width="10.42578125" style="183" customWidth="1"/>
    <col min="41" max="41" width="12.42578125" style="183" hidden="1" customWidth="1"/>
    <col min="42" max="42" width="10.42578125" style="183" customWidth="1"/>
    <col min="43" max="43" width="13.7109375" style="183" hidden="1" customWidth="1"/>
    <col min="44" max="44" width="11.28515625" style="183" hidden="1" customWidth="1"/>
    <col min="45" max="45" width="11.85546875" style="183" hidden="1" customWidth="1"/>
    <col min="46" max="47" width="13.140625" style="183"/>
    <col min="48" max="48" width="7.42578125" style="183" customWidth="1"/>
    <col min="49" max="49" width="9.7109375" style="183" customWidth="1"/>
    <col min="50" max="50" width="11.140625" style="183" customWidth="1"/>
    <col min="51" max="16384" width="13.140625" style="183"/>
  </cols>
  <sheetData>
    <row r="1" spans="1:141" ht="20.100000000000001" customHeight="1" x14ac:dyDescent="0.2">
      <c r="C1" s="207"/>
      <c r="AD1" s="207"/>
    </row>
    <row r="2" spans="1:141" ht="20.100000000000001" customHeight="1" x14ac:dyDescent="0.2">
      <c r="A2" s="576" t="s">
        <v>258</v>
      </c>
      <c r="B2" s="576"/>
      <c r="C2" s="576"/>
      <c r="D2" s="576"/>
      <c r="E2" s="576"/>
      <c r="F2" s="577" t="s">
        <v>259</v>
      </c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</row>
    <row r="3" spans="1:141" s="181" customFormat="1" ht="18" customHeight="1" x14ac:dyDescent="0.2">
      <c r="A3" s="208"/>
      <c r="B3" s="208"/>
      <c r="C3" s="208"/>
      <c r="D3" s="208" t="s">
        <v>260</v>
      </c>
      <c r="E3" s="208"/>
      <c r="F3" s="571" t="s">
        <v>261</v>
      </c>
      <c r="G3" s="571"/>
      <c r="H3" s="571"/>
      <c r="I3" s="571"/>
      <c r="J3" s="571"/>
      <c r="K3" s="571" t="s">
        <v>262</v>
      </c>
      <c r="L3" s="571"/>
      <c r="M3" s="571" t="s">
        <v>263</v>
      </c>
      <c r="N3" s="571"/>
      <c r="O3" s="571"/>
      <c r="P3" s="571"/>
      <c r="Q3" s="571">
        <v>5</v>
      </c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</row>
    <row r="4" spans="1:141" s="181" customFormat="1" ht="129.75" customHeight="1" x14ac:dyDescent="0.2">
      <c r="A4" s="209" t="s">
        <v>264</v>
      </c>
      <c r="B4" s="210" t="s">
        <v>265</v>
      </c>
      <c r="C4" s="211" t="s">
        <v>266</v>
      </c>
      <c r="D4" s="210" t="s">
        <v>267</v>
      </c>
      <c r="E4" s="212" t="s">
        <v>268</v>
      </c>
      <c r="F4" s="555" t="s">
        <v>269</v>
      </c>
      <c r="G4" s="555"/>
      <c r="H4" s="555"/>
      <c r="I4" s="555"/>
      <c r="J4" s="555"/>
      <c r="K4" s="556" t="s">
        <v>270</v>
      </c>
      <c r="L4" s="556"/>
      <c r="M4" s="555" t="s">
        <v>271</v>
      </c>
      <c r="N4" s="555"/>
      <c r="O4" s="555"/>
      <c r="P4" s="555"/>
      <c r="Q4" s="557" t="s">
        <v>272</v>
      </c>
      <c r="R4" s="558"/>
      <c r="S4" s="558"/>
      <c r="T4" s="559"/>
      <c r="U4" s="557" t="s">
        <v>273</v>
      </c>
      <c r="V4" s="558"/>
      <c r="W4" s="558"/>
      <c r="X4" s="559"/>
      <c r="Y4" s="560" t="s">
        <v>274</v>
      </c>
      <c r="Z4" s="560"/>
      <c r="AA4" s="560"/>
      <c r="AB4" s="560"/>
      <c r="AC4" s="560"/>
      <c r="AD4" s="211" t="s">
        <v>275</v>
      </c>
      <c r="AE4" s="213" t="s">
        <v>276</v>
      </c>
      <c r="AF4" s="210"/>
      <c r="AG4" s="214" t="s">
        <v>277</v>
      </c>
      <c r="AH4" s="214"/>
      <c r="AI4" s="210" t="s">
        <v>278</v>
      </c>
      <c r="AJ4" s="213" t="s">
        <v>279</v>
      </c>
      <c r="AK4" s="214" t="s">
        <v>280</v>
      </c>
      <c r="AL4" s="215"/>
      <c r="AM4" s="216"/>
      <c r="AN4" s="217" t="s">
        <v>281</v>
      </c>
      <c r="AO4" s="215" t="s">
        <v>282</v>
      </c>
      <c r="AP4" s="217" t="s">
        <v>283</v>
      </c>
      <c r="AQ4" s="218" t="s">
        <v>284</v>
      </c>
      <c r="AR4" s="182"/>
      <c r="AS4" s="182"/>
    </row>
    <row r="5" spans="1:141" ht="20.100000000000001" customHeight="1" x14ac:dyDescent="0.2">
      <c r="A5" s="219"/>
      <c r="B5" s="220">
        <v>1</v>
      </c>
      <c r="C5" s="221">
        <v>0.2</v>
      </c>
      <c r="D5" s="209">
        <v>5</v>
      </c>
      <c r="E5" s="222">
        <f>C5*D5</f>
        <v>1</v>
      </c>
      <c r="F5" s="209">
        <v>0.1</v>
      </c>
      <c r="G5" s="209">
        <v>0.15</v>
      </c>
      <c r="H5" s="209">
        <v>0.2</v>
      </c>
      <c r="I5" s="209">
        <v>0.25</v>
      </c>
      <c r="J5" s="209">
        <v>0.35</v>
      </c>
      <c r="K5" s="222">
        <v>0.15</v>
      </c>
      <c r="L5" s="222">
        <v>0.25</v>
      </c>
      <c r="M5" s="209">
        <v>0.1</v>
      </c>
      <c r="N5" s="209">
        <v>0.2</v>
      </c>
      <c r="O5" s="209">
        <v>0.5</v>
      </c>
      <c r="P5" s="209">
        <v>0.7</v>
      </c>
      <c r="Q5" s="223"/>
      <c r="R5" s="209"/>
      <c r="S5" s="209"/>
      <c r="T5" s="209"/>
      <c r="U5" s="209"/>
      <c r="V5" s="209"/>
      <c r="W5" s="209"/>
      <c r="X5" s="209"/>
      <c r="Y5" s="222">
        <f t="shared" ref="Y5:Y13" si="0">(F5+K5+M5+Q5+U5)*C5</f>
        <v>6.9999999999999993E-2</v>
      </c>
      <c r="Z5" s="222">
        <f t="shared" ref="Z5:Z13" si="1">(G5+K5+N5+R5+V5)*C5</f>
        <v>0.1</v>
      </c>
      <c r="AA5" s="222">
        <f t="shared" ref="AA5:AA13" si="2">(H5+L5+O5+S5+W5)*C5</f>
        <v>0.19</v>
      </c>
      <c r="AB5" s="222">
        <f t="shared" ref="AB5:AB13" si="3">(I5+L5+P5+T5+X5)*C5</f>
        <v>0.24</v>
      </c>
      <c r="AC5" s="222">
        <f t="shared" ref="AC5:AC13" si="4">(J5+L5+P5+T5+X5)*C5</f>
        <v>0.25999999999999995</v>
      </c>
      <c r="AD5" s="221">
        <v>0.2</v>
      </c>
      <c r="AE5" s="224">
        <f t="shared" ref="AE5:AE13" si="5">E5+Y5</f>
        <v>1.07</v>
      </c>
      <c r="AF5" s="210"/>
      <c r="AG5" s="225">
        <f t="shared" ref="AG5:AG13" si="6">E5+AC5</f>
        <v>1.26</v>
      </c>
      <c r="AH5" s="225"/>
      <c r="AI5" s="209">
        <v>517</v>
      </c>
      <c r="AJ5" s="226">
        <f>AE5*AI5</f>
        <v>553.19000000000005</v>
      </c>
      <c r="AK5" s="218">
        <f t="shared" ref="AK5:AK13" si="7">AG5*AI5</f>
        <v>651.41999999999996</v>
      </c>
      <c r="AL5" s="226"/>
      <c r="AM5" s="216"/>
      <c r="AN5" s="227">
        <v>0.2</v>
      </c>
      <c r="AO5" s="226">
        <f>AJ5*AN5</f>
        <v>110.63800000000002</v>
      </c>
      <c r="AP5" s="227">
        <v>0.2</v>
      </c>
      <c r="AQ5" s="218">
        <f>AK5*AP5</f>
        <v>130.28399999999999</v>
      </c>
      <c r="AR5" s="228"/>
      <c r="AS5" s="228"/>
    </row>
    <row r="6" spans="1:141" ht="20.100000000000001" customHeight="1" x14ac:dyDescent="0.2">
      <c r="A6" s="219">
        <v>1</v>
      </c>
      <c r="B6" s="220">
        <v>2</v>
      </c>
      <c r="C6" s="221">
        <v>0.3</v>
      </c>
      <c r="D6" s="209">
        <v>4.5</v>
      </c>
      <c r="E6" s="222">
        <f>C6*D6</f>
        <v>1.3499999999999999</v>
      </c>
      <c r="F6" s="209">
        <v>0.1</v>
      </c>
      <c r="G6" s="209">
        <v>0.15</v>
      </c>
      <c r="H6" s="209">
        <v>0.2</v>
      </c>
      <c r="I6" s="209">
        <v>0.25</v>
      </c>
      <c r="J6" s="209">
        <v>0.35</v>
      </c>
      <c r="K6" s="222">
        <v>0.15</v>
      </c>
      <c r="L6" s="222">
        <v>0.25</v>
      </c>
      <c r="M6" s="209">
        <v>0.1</v>
      </c>
      <c r="N6" s="209">
        <v>0.2</v>
      </c>
      <c r="O6" s="209">
        <v>0.5</v>
      </c>
      <c r="P6" s="209">
        <v>0.7</v>
      </c>
      <c r="Q6" s="223"/>
      <c r="R6" s="209"/>
      <c r="S6" s="209"/>
      <c r="T6" s="209"/>
      <c r="U6" s="209"/>
      <c r="V6" s="209"/>
      <c r="W6" s="209"/>
      <c r="X6" s="209"/>
      <c r="Y6" s="222">
        <f t="shared" si="0"/>
        <v>0.105</v>
      </c>
      <c r="Z6" s="222">
        <f t="shared" si="1"/>
        <v>0.15</v>
      </c>
      <c r="AA6" s="222">
        <f t="shared" si="2"/>
        <v>0.28499999999999998</v>
      </c>
      <c r="AB6" s="222">
        <f t="shared" si="3"/>
        <v>0.36</v>
      </c>
      <c r="AC6" s="222">
        <f t="shared" si="4"/>
        <v>0.38999999999999996</v>
      </c>
      <c r="AD6" s="221">
        <v>0.3</v>
      </c>
      <c r="AE6" s="224">
        <f t="shared" si="5"/>
        <v>1.4549999999999998</v>
      </c>
      <c r="AF6" s="210"/>
      <c r="AG6" s="225">
        <f t="shared" si="6"/>
        <v>1.7399999999999998</v>
      </c>
      <c r="AH6" s="225"/>
      <c r="AI6" s="209">
        <v>517</v>
      </c>
      <c r="AJ6" s="226">
        <f t="shared" ref="AJ6:AJ13" si="8">AE6*AI6</f>
        <v>752.2349999999999</v>
      </c>
      <c r="AK6" s="218">
        <f t="shared" si="7"/>
        <v>899.57999999999993</v>
      </c>
      <c r="AL6" s="226"/>
      <c r="AM6" s="216"/>
      <c r="AN6" s="227">
        <v>0.2</v>
      </c>
      <c r="AO6" s="226">
        <f t="shared" ref="AO6:AO13" si="9">AJ6*AN6</f>
        <v>150.44699999999997</v>
      </c>
      <c r="AP6" s="227">
        <v>0.2</v>
      </c>
      <c r="AQ6" s="218">
        <f t="shared" ref="AQ6:AQ13" si="10">AK6*AP6</f>
        <v>179.916</v>
      </c>
    </row>
    <row r="7" spans="1:141" ht="20.100000000000001" customHeight="1" x14ac:dyDescent="0.2">
      <c r="A7" s="210">
        <v>2</v>
      </c>
      <c r="B7" s="220">
        <v>3</v>
      </c>
      <c r="C7" s="221">
        <v>0.4</v>
      </c>
      <c r="D7" s="209">
        <v>4.2</v>
      </c>
      <c r="E7" s="222">
        <f t="shared" ref="E7:E13" si="11">C7*D7</f>
        <v>1.6800000000000002</v>
      </c>
      <c r="F7" s="209">
        <v>0.1</v>
      </c>
      <c r="G7" s="209">
        <v>0.15</v>
      </c>
      <c r="H7" s="209">
        <v>0.2</v>
      </c>
      <c r="I7" s="209">
        <v>0.25</v>
      </c>
      <c r="J7" s="209">
        <v>0.35</v>
      </c>
      <c r="K7" s="222">
        <v>0.15</v>
      </c>
      <c r="L7" s="222">
        <v>0.25</v>
      </c>
      <c r="M7" s="209">
        <v>0.1</v>
      </c>
      <c r="N7" s="209">
        <v>0.2</v>
      </c>
      <c r="O7" s="209">
        <v>0.5</v>
      </c>
      <c r="P7" s="209">
        <v>0.7</v>
      </c>
      <c r="Q7" s="223"/>
      <c r="R7" s="209"/>
      <c r="S7" s="209"/>
      <c r="T7" s="209"/>
      <c r="U7" s="209"/>
      <c r="V7" s="209"/>
      <c r="W7" s="209"/>
      <c r="X7" s="209"/>
      <c r="Y7" s="222">
        <f t="shared" si="0"/>
        <v>0.13999999999999999</v>
      </c>
      <c r="Z7" s="222">
        <f t="shared" si="1"/>
        <v>0.2</v>
      </c>
      <c r="AA7" s="222">
        <f t="shared" si="2"/>
        <v>0.38</v>
      </c>
      <c r="AB7" s="222">
        <f t="shared" si="3"/>
        <v>0.48</v>
      </c>
      <c r="AC7" s="222">
        <f t="shared" si="4"/>
        <v>0.51999999999999991</v>
      </c>
      <c r="AD7" s="221">
        <v>0.4</v>
      </c>
      <c r="AE7" s="224">
        <f t="shared" si="5"/>
        <v>1.82</v>
      </c>
      <c r="AF7" s="210"/>
      <c r="AG7" s="225">
        <f t="shared" si="6"/>
        <v>2.2000000000000002</v>
      </c>
      <c r="AH7" s="225"/>
      <c r="AI7" s="209">
        <v>517</v>
      </c>
      <c r="AJ7" s="226">
        <f t="shared" si="8"/>
        <v>940.94</v>
      </c>
      <c r="AK7" s="218">
        <f t="shared" si="7"/>
        <v>1137.4000000000001</v>
      </c>
      <c r="AL7" s="226"/>
      <c r="AM7" s="216"/>
      <c r="AN7" s="227">
        <v>0.2</v>
      </c>
      <c r="AO7" s="226">
        <f t="shared" si="9"/>
        <v>188.18800000000002</v>
      </c>
      <c r="AP7" s="227">
        <v>0.2</v>
      </c>
      <c r="AQ7" s="218">
        <f t="shared" si="10"/>
        <v>227.48000000000002</v>
      </c>
    </row>
    <row r="8" spans="1:141" ht="20.100000000000001" customHeight="1" x14ac:dyDescent="0.2">
      <c r="A8" s="210">
        <v>3</v>
      </c>
      <c r="B8" s="220">
        <v>4</v>
      </c>
      <c r="C8" s="221">
        <v>0.5</v>
      </c>
      <c r="D8" s="209">
        <v>4</v>
      </c>
      <c r="E8" s="222">
        <f t="shared" si="11"/>
        <v>2</v>
      </c>
      <c r="F8" s="209">
        <v>0.1</v>
      </c>
      <c r="G8" s="209">
        <v>0.15</v>
      </c>
      <c r="H8" s="209">
        <v>0.2</v>
      </c>
      <c r="I8" s="209">
        <v>0.25</v>
      </c>
      <c r="J8" s="209">
        <v>0.35</v>
      </c>
      <c r="K8" s="222">
        <v>0.15</v>
      </c>
      <c r="L8" s="222">
        <v>0.25</v>
      </c>
      <c r="M8" s="209">
        <v>0.1</v>
      </c>
      <c r="N8" s="209">
        <v>0.2</v>
      </c>
      <c r="O8" s="209">
        <v>0.5</v>
      </c>
      <c r="P8" s="209">
        <v>0.7</v>
      </c>
      <c r="Q8" s="223"/>
      <c r="R8" s="209"/>
      <c r="S8" s="209"/>
      <c r="T8" s="209"/>
      <c r="U8" s="209"/>
      <c r="V8" s="209"/>
      <c r="W8" s="209"/>
      <c r="X8" s="209"/>
      <c r="Y8" s="222">
        <f t="shared" si="0"/>
        <v>0.17499999999999999</v>
      </c>
      <c r="Z8" s="222">
        <f t="shared" si="1"/>
        <v>0.25</v>
      </c>
      <c r="AA8" s="222">
        <f t="shared" si="2"/>
        <v>0.47499999999999998</v>
      </c>
      <c r="AB8" s="222">
        <f t="shared" si="3"/>
        <v>0.6</v>
      </c>
      <c r="AC8" s="222">
        <f t="shared" si="4"/>
        <v>0.64999999999999991</v>
      </c>
      <c r="AD8" s="221">
        <v>0.5</v>
      </c>
      <c r="AE8" s="224">
        <f t="shared" si="5"/>
        <v>2.1749999999999998</v>
      </c>
      <c r="AF8" s="210"/>
      <c r="AG8" s="225">
        <f t="shared" si="6"/>
        <v>2.65</v>
      </c>
      <c r="AH8" s="225"/>
      <c r="AI8" s="209">
        <v>517</v>
      </c>
      <c r="AJ8" s="226">
        <f t="shared" si="8"/>
        <v>1124.4749999999999</v>
      </c>
      <c r="AK8" s="218">
        <f t="shared" si="7"/>
        <v>1370.05</v>
      </c>
      <c r="AL8" s="226"/>
      <c r="AM8" s="216"/>
      <c r="AN8" s="227">
        <v>0.2</v>
      </c>
      <c r="AO8" s="226">
        <f t="shared" si="9"/>
        <v>224.89499999999998</v>
      </c>
      <c r="AP8" s="227">
        <v>0.2</v>
      </c>
      <c r="AQ8" s="218">
        <f t="shared" si="10"/>
        <v>274.01</v>
      </c>
    </row>
    <row r="9" spans="1:141" s="239" customFormat="1" ht="20.100000000000001" customHeight="1" x14ac:dyDescent="0.2">
      <c r="A9" s="229">
        <v>4</v>
      </c>
      <c r="B9" s="230">
        <v>5</v>
      </c>
      <c r="C9" s="231">
        <v>0.6</v>
      </c>
      <c r="D9" s="232">
        <v>3.9</v>
      </c>
      <c r="E9" s="233">
        <f t="shared" si="11"/>
        <v>2.34</v>
      </c>
      <c r="F9" s="232">
        <v>0.1</v>
      </c>
      <c r="G9" s="232">
        <v>0.15</v>
      </c>
      <c r="H9" s="232">
        <v>0.2</v>
      </c>
      <c r="I9" s="232">
        <v>0.25</v>
      </c>
      <c r="J9" s="209">
        <v>0.35</v>
      </c>
      <c r="K9" s="233">
        <v>0.15</v>
      </c>
      <c r="L9" s="233">
        <v>0.25</v>
      </c>
      <c r="M9" s="232">
        <v>0.1</v>
      </c>
      <c r="N9" s="232">
        <v>0.2</v>
      </c>
      <c r="O9" s="232">
        <v>0.5</v>
      </c>
      <c r="P9" s="209">
        <v>0.7</v>
      </c>
      <c r="Q9" s="234"/>
      <c r="R9" s="232"/>
      <c r="S9" s="232"/>
      <c r="T9" s="232"/>
      <c r="U9" s="232"/>
      <c r="V9" s="232"/>
      <c r="W9" s="232"/>
      <c r="X9" s="232"/>
      <c r="Y9" s="222">
        <f t="shared" si="0"/>
        <v>0.21</v>
      </c>
      <c r="Z9" s="222">
        <f t="shared" si="1"/>
        <v>0.3</v>
      </c>
      <c r="AA9" s="222">
        <f t="shared" si="2"/>
        <v>0.56999999999999995</v>
      </c>
      <c r="AB9" s="222">
        <f t="shared" si="3"/>
        <v>0.72</v>
      </c>
      <c r="AC9" s="222">
        <f t="shared" si="4"/>
        <v>0.77999999999999992</v>
      </c>
      <c r="AD9" s="231">
        <v>0.6</v>
      </c>
      <c r="AE9" s="235">
        <f t="shared" si="5"/>
        <v>2.5499999999999998</v>
      </c>
      <c r="AF9" s="229"/>
      <c r="AG9" s="236">
        <f t="shared" si="6"/>
        <v>3.1199999999999997</v>
      </c>
      <c r="AH9" s="236"/>
      <c r="AI9" s="209">
        <v>517</v>
      </c>
      <c r="AJ9" s="190">
        <f t="shared" si="8"/>
        <v>1318.35</v>
      </c>
      <c r="AK9" s="192">
        <f t="shared" si="7"/>
        <v>1613.0399999999997</v>
      </c>
      <c r="AL9" s="190"/>
      <c r="AM9" s="237"/>
      <c r="AN9" s="238">
        <v>0.2</v>
      </c>
      <c r="AO9" s="190">
        <f t="shared" si="9"/>
        <v>263.67</v>
      </c>
      <c r="AP9" s="238">
        <v>0.2</v>
      </c>
      <c r="AQ9" s="192">
        <f t="shared" si="10"/>
        <v>322.60799999999995</v>
      </c>
    </row>
    <row r="10" spans="1:141" ht="20.100000000000001" customHeight="1" x14ac:dyDescent="0.2">
      <c r="A10" s="210">
        <v>5</v>
      </c>
      <c r="B10" s="220">
        <v>6</v>
      </c>
      <c r="C10" s="221">
        <v>0.7</v>
      </c>
      <c r="D10" s="209">
        <v>3.8</v>
      </c>
      <c r="E10" s="222">
        <f t="shared" si="11"/>
        <v>2.6599999999999997</v>
      </c>
      <c r="F10" s="209">
        <v>0.1</v>
      </c>
      <c r="G10" s="209">
        <v>0.15</v>
      </c>
      <c r="H10" s="209">
        <v>0.2</v>
      </c>
      <c r="I10" s="209">
        <v>0.25</v>
      </c>
      <c r="J10" s="209">
        <v>0.35</v>
      </c>
      <c r="K10" s="222">
        <v>0.15</v>
      </c>
      <c r="L10" s="222">
        <v>0.25</v>
      </c>
      <c r="M10" s="209">
        <v>0.1</v>
      </c>
      <c r="N10" s="209">
        <v>0.2</v>
      </c>
      <c r="O10" s="209">
        <v>0.5</v>
      </c>
      <c r="P10" s="209">
        <v>0.7</v>
      </c>
      <c r="Q10" s="223"/>
      <c r="R10" s="209"/>
      <c r="S10" s="209"/>
      <c r="T10" s="209"/>
      <c r="U10" s="209"/>
      <c r="V10" s="209"/>
      <c r="W10" s="209"/>
      <c r="X10" s="209"/>
      <c r="Y10" s="222">
        <f t="shared" si="0"/>
        <v>0.24499999999999997</v>
      </c>
      <c r="Z10" s="222">
        <f t="shared" si="1"/>
        <v>0.35</v>
      </c>
      <c r="AA10" s="222">
        <f t="shared" si="2"/>
        <v>0.66499999999999992</v>
      </c>
      <c r="AB10" s="222">
        <f t="shared" si="3"/>
        <v>0.84</v>
      </c>
      <c r="AC10" s="222">
        <f t="shared" si="4"/>
        <v>0.90999999999999981</v>
      </c>
      <c r="AD10" s="221">
        <v>0.7</v>
      </c>
      <c r="AE10" s="224">
        <f t="shared" si="5"/>
        <v>2.9049999999999998</v>
      </c>
      <c r="AF10" s="210"/>
      <c r="AG10" s="225">
        <f t="shared" si="6"/>
        <v>3.5699999999999994</v>
      </c>
      <c r="AH10" s="225"/>
      <c r="AI10" s="209">
        <v>517</v>
      </c>
      <c r="AJ10" s="226">
        <f t="shared" si="8"/>
        <v>1501.885</v>
      </c>
      <c r="AK10" s="218">
        <f t="shared" si="7"/>
        <v>1845.6899999999996</v>
      </c>
      <c r="AL10" s="226"/>
      <c r="AM10" s="216"/>
      <c r="AN10" s="227">
        <v>0.2</v>
      </c>
      <c r="AO10" s="226">
        <f t="shared" si="9"/>
        <v>300.37700000000001</v>
      </c>
      <c r="AP10" s="227">
        <v>0.2</v>
      </c>
      <c r="AQ10" s="218">
        <f t="shared" si="10"/>
        <v>369.13799999999992</v>
      </c>
    </row>
    <row r="11" spans="1:141" ht="20.100000000000001" customHeight="1" x14ac:dyDescent="0.2">
      <c r="A11" s="210">
        <v>6</v>
      </c>
      <c r="B11" s="220">
        <v>7</v>
      </c>
      <c r="C11" s="221">
        <v>0.8</v>
      </c>
      <c r="D11" s="209">
        <v>3.7</v>
      </c>
      <c r="E11" s="222">
        <f t="shared" si="11"/>
        <v>2.9600000000000004</v>
      </c>
      <c r="F11" s="209">
        <v>0.1</v>
      </c>
      <c r="G11" s="209">
        <v>0.15</v>
      </c>
      <c r="H11" s="209">
        <v>0.2</v>
      </c>
      <c r="I11" s="209">
        <v>0.25</v>
      </c>
      <c r="J11" s="209">
        <v>0.35</v>
      </c>
      <c r="K11" s="222">
        <v>0.15</v>
      </c>
      <c r="L11" s="222">
        <v>0.25</v>
      </c>
      <c r="M11" s="209">
        <v>0.1</v>
      </c>
      <c r="N11" s="209">
        <v>0.2</v>
      </c>
      <c r="O11" s="209">
        <v>0.5</v>
      </c>
      <c r="P11" s="209">
        <v>0.7</v>
      </c>
      <c r="Q11" s="223"/>
      <c r="R11" s="209"/>
      <c r="S11" s="209"/>
      <c r="T11" s="209"/>
      <c r="U11" s="209"/>
      <c r="V11" s="209"/>
      <c r="W11" s="209"/>
      <c r="X11" s="209"/>
      <c r="Y11" s="222">
        <f t="shared" si="0"/>
        <v>0.27999999999999997</v>
      </c>
      <c r="Z11" s="222">
        <f t="shared" si="1"/>
        <v>0.4</v>
      </c>
      <c r="AA11" s="222">
        <f t="shared" si="2"/>
        <v>0.76</v>
      </c>
      <c r="AB11" s="222">
        <f t="shared" si="3"/>
        <v>0.96</v>
      </c>
      <c r="AC11" s="222">
        <f t="shared" si="4"/>
        <v>1.0399999999999998</v>
      </c>
      <c r="AD11" s="221">
        <v>0.8</v>
      </c>
      <c r="AE11" s="224">
        <f t="shared" si="5"/>
        <v>3.24</v>
      </c>
      <c r="AF11" s="210"/>
      <c r="AG11" s="225">
        <f t="shared" si="6"/>
        <v>4</v>
      </c>
      <c r="AH11" s="225"/>
      <c r="AI11" s="209">
        <v>517</v>
      </c>
      <c r="AJ11" s="226">
        <f t="shared" si="8"/>
        <v>1675.0800000000002</v>
      </c>
      <c r="AK11" s="218">
        <f t="shared" si="7"/>
        <v>2068</v>
      </c>
      <c r="AL11" s="226"/>
      <c r="AM11" s="216"/>
      <c r="AN11" s="227">
        <v>0.2</v>
      </c>
      <c r="AO11" s="226">
        <f t="shared" si="9"/>
        <v>335.01600000000008</v>
      </c>
      <c r="AP11" s="227">
        <v>0.2</v>
      </c>
      <c r="AQ11" s="218">
        <f t="shared" si="10"/>
        <v>413.6</v>
      </c>
    </row>
    <row r="12" spans="1:141" ht="20.100000000000001" customHeight="1" x14ac:dyDescent="0.2">
      <c r="A12" s="210">
        <v>7</v>
      </c>
      <c r="B12" s="220">
        <v>8</v>
      </c>
      <c r="C12" s="221">
        <v>0.9</v>
      </c>
      <c r="D12" s="209">
        <v>3.6</v>
      </c>
      <c r="E12" s="222">
        <f t="shared" si="11"/>
        <v>3.24</v>
      </c>
      <c r="F12" s="209">
        <v>0.1</v>
      </c>
      <c r="G12" s="209">
        <v>0.15</v>
      </c>
      <c r="H12" s="209">
        <v>0.2</v>
      </c>
      <c r="I12" s="209">
        <v>0.25</v>
      </c>
      <c r="J12" s="209">
        <v>0.35</v>
      </c>
      <c r="K12" s="222">
        <v>0.15</v>
      </c>
      <c r="L12" s="222">
        <v>0.25</v>
      </c>
      <c r="M12" s="209">
        <v>0.1</v>
      </c>
      <c r="N12" s="209">
        <v>0.2</v>
      </c>
      <c r="O12" s="209">
        <v>0.5</v>
      </c>
      <c r="P12" s="209">
        <v>0.7</v>
      </c>
      <c r="Q12" s="223"/>
      <c r="R12" s="209"/>
      <c r="S12" s="209"/>
      <c r="T12" s="209"/>
      <c r="U12" s="209"/>
      <c r="V12" s="209"/>
      <c r="W12" s="209"/>
      <c r="X12" s="209"/>
      <c r="Y12" s="222">
        <f t="shared" si="0"/>
        <v>0.315</v>
      </c>
      <c r="Z12" s="222">
        <f t="shared" si="1"/>
        <v>0.45</v>
      </c>
      <c r="AA12" s="222">
        <f t="shared" si="2"/>
        <v>0.85499999999999998</v>
      </c>
      <c r="AB12" s="222">
        <f t="shared" si="3"/>
        <v>1.08</v>
      </c>
      <c r="AC12" s="222">
        <f t="shared" si="4"/>
        <v>1.17</v>
      </c>
      <c r="AD12" s="221">
        <v>0.9</v>
      </c>
      <c r="AE12" s="224">
        <f t="shared" si="5"/>
        <v>3.5550000000000002</v>
      </c>
      <c r="AF12" s="210"/>
      <c r="AG12" s="225">
        <f t="shared" si="6"/>
        <v>4.41</v>
      </c>
      <c r="AH12" s="225"/>
      <c r="AI12" s="209">
        <v>517</v>
      </c>
      <c r="AJ12" s="226">
        <f t="shared" si="8"/>
        <v>1837.9350000000002</v>
      </c>
      <c r="AK12" s="218">
        <f t="shared" si="7"/>
        <v>2279.9700000000003</v>
      </c>
      <c r="AL12" s="226"/>
      <c r="AM12" s="216"/>
      <c r="AN12" s="227">
        <v>0.2</v>
      </c>
      <c r="AO12" s="226">
        <f t="shared" si="9"/>
        <v>367.58700000000005</v>
      </c>
      <c r="AP12" s="227">
        <v>0.2</v>
      </c>
      <c r="AQ12" s="218">
        <f t="shared" si="10"/>
        <v>455.99400000000009</v>
      </c>
    </row>
    <row r="13" spans="1:141" ht="20.100000000000001" customHeight="1" x14ac:dyDescent="0.2">
      <c r="A13" s="210">
        <v>8</v>
      </c>
      <c r="B13" s="220">
        <v>9</v>
      </c>
      <c r="C13" s="221">
        <v>1</v>
      </c>
      <c r="D13" s="209">
        <v>3.5</v>
      </c>
      <c r="E13" s="222">
        <f t="shared" si="11"/>
        <v>3.5</v>
      </c>
      <c r="F13" s="209">
        <v>0.1</v>
      </c>
      <c r="G13" s="209">
        <v>0.15</v>
      </c>
      <c r="H13" s="209">
        <v>0.2</v>
      </c>
      <c r="I13" s="209">
        <v>0.25</v>
      </c>
      <c r="J13" s="209">
        <v>0.35</v>
      </c>
      <c r="K13" s="222">
        <v>0.15</v>
      </c>
      <c r="L13" s="222">
        <v>0.25</v>
      </c>
      <c r="M13" s="209">
        <v>0.1</v>
      </c>
      <c r="N13" s="209">
        <v>0.2</v>
      </c>
      <c r="O13" s="209">
        <v>0.5</v>
      </c>
      <c r="P13" s="209">
        <v>0.7</v>
      </c>
      <c r="Q13" s="223"/>
      <c r="R13" s="209"/>
      <c r="S13" s="209"/>
      <c r="T13" s="209"/>
      <c r="U13" s="209"/>
      <c r="V13" s="209"/>
      <c r="W13" s="209"/>
      <c r="X13" s="209"/>
      <c r="Y13" s="222">
        <f t="shared" si="0"/>
        <v>0.35</v>
      </c>
      <c r="Z13" s="222">
        <f t="shared" si="1"/>
        <v>0.5</v>
      </c>
      <c r="AA13" s="222">
        <f t="shared" si="2"/>
        <v>0.95</v>
      </c>
      <c r="AB13" s="222">
        <f t="shared" si="3"/>
        <v>1.2</v>
      </c>
      <c r="AC13" s="222">
        <f t="shared" si="4"/>
        <v>1.2999999999999998</v>
      </c>
      <c r="AD13" s="221">
        <v>1</v>
      </c>
      <c r="AE13" s="224">
        <f t="shared" si="5"/>
        <v>3.85</v>
      </c>
      <c r="AF13" s="210"/>
      <c r="AG13" s="225">
        <f t="shared" si="6"/>
        <v>4.8</v>
      </c>
      <c r="AH13" s="225"/>
      <c r="AI13" s="209">
        <v>517</v>
      </c>
      <c r="AJ13" s="226">
        <f t="shared" si="8"/>
        <v>1990.45</v>
      </c>
      <c r="AK13" s="218">
        <f t="shared" si="7"/>
        <v>2481.6</v>
      </c>
      <c r="AL13" s="226"/>
      <c r="AM13" s="216"/>
      <c r="AN13" s="227">
        <v>0.2</v>
      </c>
      <c r="AO13" s="226">
        <f t="shared" si="9"/>
        <v>398.09000000000003</v>
      </c>
      <c r="AP13" s="227">
        <v>0.2</v>
      </c>
      <c r="AQ13" s="218">
        <f t="shared" si="10"/>
        <v>496.32</v>
      </c>
      <c r="AR13" s="228"/>
      <c r="AS13" s="228"/>
    </row>
    <row r="14" spans="1:141" ht="20.100000000000001" customHeight="1" x14ac:dyDescent="0.2">
      <c r="A14" s="183" t="s">
        <v>285</v>
      </c>
      <c r="B14" s="575" t="s">
        <v>286</v>
      </c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</row>
    <row r="15" spans="1:141" ht="20.100000000000001" customHeight="1" x14ac:dyDescent="0.2">
      <c r="A15" s="208"/>
      <c r="B15" s="208"/>
      <c r="C15" s="208"/>
      <c r="D15" s="208" t="s">
        <v>260</v>
      </c>
      <c r="E15" s="208"/>
      <c r="F15" s="571" t="s">
        <v>261</v>
      </c>
      <c r="G15" s="571"/>
      <c r="H15" s="571"/>
      <c r="I15" s="571"/>
      <c r="J15" s="571"/>
      <c r="K15" s="571" t="s">
        <v>262</v>
      </c>
      <c r="L15" s="571"/>
      <c r="M15" s="571" t="s">
        <v>263</v>
      </c>
      <c r="N15" s="571"/>
      <c r="O15" s="571"/>
      <c r="P15" s="571"/>
      <c r="Q15" s="571">
        <v>5</v>
      </c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</row>
    <row r="16" spans="1:141" ht="133.5" customHeight="1" x14ac:dyDescent="0.2">
      <c r="A16" s="209" t="s">
        <v>264</v>
      </c>
      <c r="B16" s="210" t="s">
        <v>265</v>
      </c>
      <c r="C16" s="211" t="s">
        <v>266</v>
      </c>
      <c r="D16" s="210" t="s">
        <v>267</v>
      </c>
      <c r="E16" s="212" t="s">
        <v>268</v>
      </c>
      <c r="F16" s="555" t="s">
        <v>269</v>
      </c>
      <c r="G16" s="555"/>
      <c r="H16" s="555"/>
      <c r="I16" s="555"/>
      <c r="J16" s="555"/>
      <c r="K16" s="556" t="s">
        <v>270</v>
      </c>
      <c r="L16" s="556"/>
      <c r="M16" s="555" t="s">
        <v>271</v>
      </c>
      <c r="N16" s="555"/>
      <c r="O16" s="555"/>
      <c r="P16" s="555"/>
      <c r="Q16" s="557" t="s">
        <v>272</v>
      </c>
      <c r="R16" s="558"/>
      <c r="S16" s="558"/>
      <c r="T16" s="559"/>
      <c r="U16" s="557" t="s">
        <v>273</v>
      </c>
      <c r="V16" s="558"/>
      <c r="W16" s="558"/>
      <c r="X16" s="559"/>
      <c r="Y16" s="560" t="s">
        <v>274</v>
      </c>
      <c r="Z16" s="560"/>
      <c r="AA16" s="560"/>
      <c r="AB16" s="560"/>
      <c r="AC16" s="560"/>
      <c r="AD16" s="211" t="s">
        <v>275</v>
      </c>
      <c r="AE16" s="213" t="s">
        <v>276</v>
      </c>
      <c r="AF16" s="210"/>
      <c r="AG16" s="214" t="s">
        <v>277</v>
      </c>
      <c r="AH16" s="214"/>
      <c r="AI16" s="210" t="s">
        <v>278</v>
      </c>
      <c r="AJ16" s="213" t="s">
        <v>279</v>
      </c>
      <c r="AK16" s="214" t="s">
        <v>280</v>
      </c>
      <c r="AL16" s="215"/>
      <c r="AM16" s="216"/>
      <c r="AN16" s="217" t="s">
        <v>281</v>
      </c>
      <c r="AO16" s="215" t="s">
        <v>282</v>
      </c>
      <c r="AP16" s="217" t="s">
        <v>283</v>
      </c>
      <c r="AQ16" s="218" t="s">
        <v>284</v>
      </c>
      <c r="AR16" s="182"/>
      <c r="AS16" s="182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</row>
    <row r="17" spans="1:141" ht="20.100000000000001" customHeight="1" x14ac:dyDescent="0.2">
      <c r="A17" s="219"/>
      <c r="B17" s="220">
        <v>1</v>
      </c>
      <c r="C17" s="221">
        <v>0.2</v>
      </c>
      <c r="D17" s="209">
        <v>5</v>
      </c>
      <c r="E17" s="222">
        <f>C17*D17</f>
        <v>1</v>
      </c>
      <c r="F17" s="209">
        <v>0.1</v>
      </c>
      <c r="G17" s="209">
        <v>0.15</v>
      </c>
      <c r="H17" s="209">
        <v>0.2</v>
      </c>
      <c r="I17" s="209">
        <v>0.25</v>
      </c>
      <c r="J17" s="209">
        <v>0.35</v>
      </c>
      <c r="K17" s="222">
        <v>0.15</v>
      </c>
      <c r="L17" s="222">
        <v>0.25</v>
      </c>
      <c r="M17" s="209">
        <v>0.1</v>
      </c>
      <c r="N17" s="209">
        <v>0.2</v>
      </c>
      <c r="O17" s="209">
        <v>0.5</v>
      </c>
      <c r="P17" s="209">
        <v>0.7</v>
      </c>
      <c r="Q17" s="223"/>
      <c r="R17" s="209"/>
      <c r="S17" s="209"/>
      <c r="T17" s="209"/>
      <c r="U17" s="209"/>
      <c r="V17" s="209"/>
      <c r="W17" s="209"/>
      <c r="X17" s="209"/>
      <c r="Y17" s="222">
        <f t="shared" ref="Y17:Y25" si="12">(F17+K17+M17+Q17+U17)*C17</f>
        <v>6.9999999999999993E-2</v>
      </c>
      <c r="Z17" s="222">
        <f t="shared" ref="Z17:Z25" si="13">(G17+K17+N17+R17+V17)*C17</f>
        <v>0.1</v>
      </c>
      <c r="AA17" s="222">
        <f t="shared" ref="AA17:AA25" si="14">(H17+L17+O17+S17+W17)*C17</f>
        <v>0.19</v>
      </c>
      <c r="AB17" s="222">
        <f t="shared" ref="AB17:AB25" si="15">(I17+L17+P17+T17+X17)*C17</f>
        <v>0.24</v>
      </c>
      <c r="AC17" s="222">
        <f t="shared" ref="AC17:AC25" si="16">(J17+L17+P17+T17+X17)*C17</f>
        <v>0.25999999999999995</v>
      </c>
      <c r="AD17" s="221">
        <v>0.2</v>
      </c>
      <c r="AE17" s="224">
        <f t="shared" ref="AE17:AE25" si="17">E17+Y17</f>
        <v>1.07</v>
      </c>
      <c r="AF17" s="210"/>
      <c r="AG17" s="225">
        <f t="shared" ref="AG17:AG25" si="18">E17+AC17</f>
        <v>1.26</v>
      </c>
      <c r="AH17" s="225"/>
      <c r="AI17" s="209">
        <v>755</v>
      </c>
      <c r="AJ17" s="226">
        <f>AE17*AI17</f>
        <v>807.85</v>
      </c>
      <c r="AK17" s="218">
        <f t="shared" ref="AK17:AK25" si="19">AG17*AI17</f>
        <v>951.3</v>
      </c>
      <c r="AL17" s="226"/>
      <c r="AM17" s="216"/>
      <c r="AN17" s="227">
        <v>0.2</v>
      </c>
      <c r="AO17" s="226">
        <f>AJ17*AN17</f>
        <v>161.57000000000002</v>
      </c>
      <c r="AP17" s="227">
        <v>0.2</v>
      </c>
      <c r="AQ17" s="218">
        <f>AK17*AP17</f>
        <v>190.26</v>
      </c>
      <c r="AR17" s="228"/>
      <c r="AS17" s="228"/>
    </row>
    <row r="18" spans="1:141" ht="20.100000000000001" customHeight="1" x14ac:dyDescent="0.2">
      <c r="A18" s="219">
        <v>1</v>
      </c>
      <c r="B18" s="220">
        <v>2</v>
      </c>
      <c r="C18" s="221">
        <v>0.3</v>
      </c>
      <c r="D18" s="209">
        <v>4.5</v>
      </c>
      <c r="E18" s="222">
        <f>C18*D18</f>
        <v>1.3499999999999999</v>
      </c>
      <c r="F18" s="209">
        <v>0.1</v>
      </c>
      <c r="G18" s="209">
        <v>0.15</v>
      </c>
      <c r="H18" s="209">
        <v>0.2</v>
      </c>
      <c r="I18" s="209">
        <v>0.25</v>
      </c>
      <c r="J18" s="209">
        <v>0.35</v>
      </c>
      <c r="K18" s="222">
        <v>0.15</v>
      </c>
      <c r="L18" s="222">
        <v>0.25</v>
      </c>
      <c r="M18" s="209">
        <v>0.1</v>
      </c>
      <c r="N18" s="209">
        <v>0.2</v>
      </c>
      <c r="O18" s="209">
        <v>0.5</v>
      </c>
      <c r="P18" s="209">
        <v>0.7</v>
      </c>
      <c r="Q18" s="223"/>
      <c r="R18" s="209"/>
      <c r="S18" s="209"/>
      <c r="T18" s="209"/>
      <c r="U18" s="209"/>
      <c r="V18" s="209"/>
      <c r="W18" s="209"/>
      <c r="X18" s="209"/>
      <c r="Y18" s="222">
        <f t="shared" si="12"/>
        <v>0.105</v>
      </c>
      <c r="Z18" s="222">
        <f t="shared" si="13"/>
        <v>0.15</v>
      </c>
      <c r="AA18" s="222">
        <f t="shared" si="14"/>
        <v>0.28499999999999998</v>
      </c>
      <c r="AB18" s="222">
        <f t="shared" si="15"/>
        <v>0.36</v>
      </c>
      <c r="AC18" s="222">
        <f t="shared" si="16"/>
        <v>0.38999999999999996</v>
      </c>
      <c r="AD18" s="221">
        <v>0.3</v>
      </c>
      <c r="AE18" s="224">
        <f t="shared" si="17"/>
        <v>1.4549999999999998</v>
      </c>
      <c r="AF18" s="210"/>
      <c r="AG18" s="225">
        <f t="shared" si="18"/>
        <v>1.7399999999999998</v>
      </c>
      <c r="AH18" s="225"/>
      <c r="AI18" s="209">
        <v>755</v>
      </c>
      <c r="AJ18" s="226">
        <f t="shared" ref="AJ18:AJ25" si="20">AE18*AI18</f>
        <v>1098.5249999999999</v>
      </c>
      <c r="AK18" s="218">
        <f t="shared" si="19"/>
        <v>1313.6999999999998</v>
      </c>
      <c r="AL18" s="226"/>
      <c r="AM18" s="216"/>
      <c r="AN18" s="227">
        <v>0.2</v>
      </c>
      <c r="AO18" s="226">
        <f t="shared" ref="AO18:AO25" si="21">AJ18*AN18</f>
        <v>219.70499999999998</v>
      </c>
      <c r="AP18" s="227">
        <v>0.2</v>
      </c>
      <c r="AQ18" s="218">
        <f t="shared" ref="AQ18:AQ25" si="22">AK18*AP18</f>
        <v>262.73999999999995</v>
      </c>
    </row>
    <row r="19" spans="1:141" ht="20.100000000000001" customHeight="1" x14ac:dyDescent="0.2">
      <c r="A19" s="210">
        <v>2</v>
      </c>
      <c r="B19" s="220">
        <v>3</v>
      </c>
      <c r="C19" s="221">
        <v>0.4</v>
      </c>
      <c r="D19" s="209">
        <v>4.2</v>
      </c>
      <c r="E19" s="222">
        <f t="shared" ref="E19:E25" si="23">C19*D19</f>
        <v>1.6800000000000002</v>
      </c>
      <c r="F19" s="209">
        <v>0.1</v>
      </c>
      <c r="G19" s="209">
        <v>0.15</v>
      </c>
      <c r="H19" s="209">
        <v>0.2</v>
      </c>
      <c r="I19" s="209">
        <v>0.25</v>
      </c>
      <c r="J19" s="209">
        <v>0.35</v>
      </c>
      <c r="K19" s="222">
        <v>0.15</v>
      </c>
      <c r="L19" s="222">
        <v>0.25</v>
      </c>
      <c r="M19" s="209">
        <v>0.1</v>
      </c>
      <c r="N19" s="209">
        <v>0.2</v>
      </c>
      <c r="O19" s="209">
        <v>0.5</v>
      </c>
      <c r="P19" s="209">
        <v>0.7</v>
      </c>
      <c r="Q19" s="223"/>
      <c r="R19" s="209"/>
      <c r="S19" s="209"/>
      <c r="T19" s="209"/>
      <c r="U19" s="209"/>
      <c r="V19" s="209"/>
      <c r="W19" s="209"/>
      <c r="X19" s="209"/>
      <c r="Y19" s="222">
        <f t="shared" si="12"/>
        <v>0.13999999999999999</v>
      </c>
      <c r="Z19" s="222">
        <f t="shared" si="13"/>
        <v>0.2</v>
      </c>
      <c r="AA19" s="222">
        <f t="shared" si="14"/>
        <v>0.38</v>
      </c>
      <c r="AB19" s="222">
        <f t="shared" si="15"/>
        <v>0.48</v>
      </c>
      <c r="AC19" s="222">
        <f t="shared" si="16"/>
        <v>0.51999999999999991</v>
      </c>
      <c r="AD19" s="221">
        <v>0.4</v>
      </c>
      <c r="AE19" s="224">
        <f t="shared" si="17"/>
        <v>1.82</v>
      </c>
      <c r="AF19" s="210"/>
      <c r="AG19" s="225">
        <f t="shared" si="18"/>
        <v>2.2000000000000002</v>
      </c>
      <c r="AH19" s="225"/>
      <c r="AI19" s="209">
        <v>755</v>
      </c>
      <c r="AJ19" s="226">
        <f t="shared" si="20"/>
        <v>1374.1000000000001</v>
      </c>
      <c r="AK19" s="218">
        <f t="shared" si="19"/>
        <v>1661.0000000000002</v>
      </c>
      <c r="AL19" s="226"/>
      <c r="AM19" s="216"/>
      <c r="AN19" s="227">
        <v>0.2</v>
      </c>
      <c r="AO19" s="226">
        <f t="shared" si="21"/>
        <v>274.82000000000005</v>
      </c>
      <c r="AP19" s="227">
        <v>0.2</v>
      </c>
      <c r="AQ19" s="218">
        <f t="shared" si="22"/>
        <v>332.20000000000005</v>
      </c>
    </row>
    <row r="20" spans="1:141" ht="20.100000000000001" customHeight="1" x14ac:dyDescent="0.2">
      <c r="A20" s="210">
        <v>3</v>
      </c>
      <c r="B20" s="220">
        <v>4</v>
      </c>
      <c r="C20" s="221">
        <v>0.5</v>
      </c>
      <c r="D20" s="209">
        <v>4</v>
      </c>
      <c r="E20" s="222">
        <f t="shared" si="23"/>
        <v>2</v>
      </c>
      <c r="F20" s="209">
        <v>0.1</v>
      </c>
      <c r="G20" s="209">
        <v>0.15</v>
      </c>
      <c r="H20" s="209">
        <v>0.2</v>
      </c>
      <c r="I20" s="209">
        <v>0.25</v>
      </c>
      <c r="J20" s="209">
        <v>0.35</v>
      </c>
      <c r="K20" s="222">
        <v>0.15</v>
      </c>
      <c r="L20" s="222">
        <v>0.25</v>
      </c>
      <c r="M20" s="209">
        <v>0.1</v>
      </c>
      <c r="N20" s="209">
        <v>0.2</v>
      </c>
      <c r="O20" s="209">
        <v>0.5</v>
      </c>
      <c r="P20" s="209">
        <v>0.7</v>
      </c>
      <c r="Q20" s="223"/>
      <c r="R20" s="209"/>
      <c r="S20" s="209"/>
      <c r="T20" s="209"/>
      <c r="U20" s="209"/>
      <c r="V20" s="209"/>
      <c r="W20" s="209"/>
      <c r="X20" s="209"/>
      <c r="Y20" s="222">
        <f t="shared" si="12"/>
        <v>0.17499999999999999</v>
      </c>
      <c r="Z20" s="222">
        <f t="shared" si="13"/>
        <v>0.25</v>
      </c>
      <c r="AA20" s="222">
        <f t="shared" si="14"/>
        <v>0.47499999999999998</v>
      </c>
      <c r="AB20" s="222">
        <f t="shared" si="15"/>
        <v>0.6</v>
      </c>
      <c r="AC20" s="222">
        <f t="shared" si="16"/>
        <v>0.64999999999999991</v>
      </c>
      <c r="AD20" s="221">
        <v>0.5</v>
      </c>
      <c r="AE20" s="224">
        <f t="shared" si="17"/>
        <v>2.1749999999999998</v>
      </c>
      <c r="AF20" s="210"/>
      <c r="AG20" s="225">
        <f t="shared" si="18"/>
        <v>2.65</v>
      </c>
      <c r="AH20" s="225"/>
      <c r="AI20" s="209">
        <v>755</v>
      </c>
      <c r="AJ20" s="226">
        <f t="shared" si="20"/>
        <v>1642.1249999999998</v>
      </c>
      <c r="AK20" s="218">
        <f t="shared" si="19"/>
        <v>2000.75</v>
      </c>
      <c r="AL20" s="226"/>
      <c r="AM20" s="216"/>
      <c r="AN20" s="227">
        <v>0.2</v>
      </c>
      <c r="AO20" s="226">
        <f t="shared" si="21"/>
        <v>328.42499999999995</v>
      </c>
      <c r="AP20" s="227">
        <v>0.2</v>
      </c>
      <c r="AQ20" s="218">
        <f t="shared" si="22"/>
        <v>400.15000000000003</v>
      </c>
    </row>
    <row r="21" spans="1:141" ht="20.100000000000001" customHeight="1" x14ac:dyDescent="0.2">
      <c r="A21" s="229">
        <v>4</v>
      </c>
      <c r="B21" s="230">
        <v>5</v>
      </c>
      <c r="C21" s="231">
        <v>0.6</v>
      </c>
      <c r="D21" s="232">
        <v>3.9</v>
      </c>
      <c r="E21" s="233">
        <f t="shared" si="23"/>
        <v>2.34</v>
      </c>
      <c r="F21" s="232">
        <v>0.1</v>
      </c>
      <c r="G21" s="232">
        <v>0.15</v>
      </c>
      <c r="H21" s="232">
        <v>0.2</v>
      </c>
      <c r="I21" s="232">
        <v>0.25</v>
      </c>
      <c r="J21" s="209">
        <v>0.35</v>
      </c>
      <c r="K21" s="233">
        <v>0.15</v>
      </c>
      <c r="L21" s="233">
        <v>0.25</v>
      </c>
      <c r="M21" s="232">
        <v>0.1</v>
      </c>
      <c r="N21" s="232">
        <v>0.2</v>
      </c>
      <c r="O21" s="232">
        <v>0.5</v>
      </c>
      <c r="P21" s="209">
        <v>0.7</v>
      </c>
      <c r="Q21" s="234"/>
      <c r="R21" s="232"/>
      <c r="S21" s="232"/>
      <c r="T21" s="232"/>
      <c r="U21" s="232"/>
      <c r="V21" s="232"/>
      <c r="W21" s="232"/>
      <c r="X21" s="232"/>
      <c r="Y21" s="222">
        <f t="shared" si="12"/>
        <v>0.21</v>
      </c>
      <c r="Z21" s="222">
        <f t="shared" si="13"/>
        <v>0.3</v>
      </c>
      <c r="AA21" s="222">
        <f t="shared" si="14"/>
        <v>0.56999999999999995</v>
      </c>
      <c r="AB21" s="222">
        <f t="shared" si="15"/>
        <v>0.72</v>
      </c>
      <c r="AC21" s="222">
        <f t="shared" si="16"/>
        <v>0.77999999999999992</v>
      </c>
      <c r="AD21" s="231">
        <v>0.6</v>
      </c>
      <c r="AE21" s="235">
        <f t="shared" si="17"/>
        <v>2.5499999999999998</v>
      </c>
      <c r="AF21" s="229"/>
      <c r="AG21" s="236">
        <f t="shared" si="18"/>
        <v>3.1199999999999997</v>
      </c>
      <c r="AH21" s="236"/>
      <c r="AI21" s="209">
        <v>755</v>
      </c>
      <c r="AJ21" s="190">
        <f t="shared" si="20"/>
        <v>1925.2499999999998</v>
      </c>
      <c r="AK21" s="192">
        <f t="shared" si="19"/>
        <v>2355.6</v>
      </c>
      <c r="AL21" s="190"/>
      <c r="AM21" s="237"/>
      <c r="AN21" s="238">
        <v>0.2</v>
      </c>
      <c r="AO21" s="190">
        <f t="shared" si="21"/>
        <v>385.04999999999995</v>
      </c>
      <c r="AP21" s="238">
        <v>0.2</v>
      </c>
      <c r="AQ21" s="192">
        <f t="shared" si="22"/>
        <v>471.12</v>
      </c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</row>
    <row r="22" spans="1:141" ht="20.100000000000001" customHeight="1" x14ac:dyDescent="0.2">
      <c r="A22" s="210">
        <v>5</v>
      </c>
      <c r="B22" s="220">
        <v>6</v>
      </c>
      <c r="C22" s="221">
        <v>0.7</v>
      </c>
      <c r="D22" s="209">
        <v>3.8</v>
      </c>
      <c r="E22" s="222">
        <f t="shared" si="23"/>
        <v>2.6599999999999997</v>
      </c>
      <c r="F22" s="209">
        <v>0.1</v>
      </c>
      <c r="G22" s="209">
        <v>0.15</v>
      </c>
      <c r="H22" s="209">
        <v>0.2</v>
      </c>
      <c r="I22" s="209">
        <v>0.25</v>
      </c>
      <c r="J22" s="209">
        <v>0.35</v>
      </c>
      <c r="K22" s="222">
        <v>0.15</v>
      </c>
      <c r="L22" s="222">
        <v>0.25</v>
      </c>
      <c r="M22" s="209">
        <v>0.1</v>
      </c>
      <c r="N22" s="209">
        <v>0.2</v>
      </c>
      <c r="O22" s="209">
        <v>0.5</v>
      </c>
      <c r="P22" s="209">
        <v>0.7</v>
      </c>
      <c r="Q22" s="223"/>
      <c r="R22" s="209"/>
      <c r="S22" s="209"/>
      <c r="T22" s="209"/>
      <c r="U22" s="209"/>
      <c r="V22" s="209"/>
      <c r="W22" s="209"/>
      <c r="X22" s="209"/>
      <c r="Y22" s="222">
        <f t="shared" si="12"/>
        <v>0.24499999999999997</v>
      </c>
      <c r="Z22" s="222">
        <f t="shared" si="13"/>
        <v>0.35</v>
      </c>
      <c r="AA22" s="222">
        <f t="shared" si="14"/>
        <v>0.66499999999999992</v>
      </c>
      <c r="AB22" s="222">
        <f t="shared" si="15"/>
        <v>0.84</v>
      </c>
      <c r="AC22" s="222">
        <f t="shared" si="16"/>
        <v>0.90999999999999981</v>
      </c>
      <c r="AD22" s="221">
        <v>0.7</v>
      </c>
      <c r="AE22" s="224">
        <f t="shared" si="17"/>
        <v>2.9049999999999998</v>
      </c>
      <c r="AF22" s="210"/>
      <c r="AG22" s="225">
        <f t="shared" si="18"/>
        <v>3.5699999999999994</v>
      </c>
      <c r="AH22" s="225"/>
      <c r="AI22" s="209">
        <v>755</v>
      </c>
      <c r="AJ22" s="226">
        <f t="shared" si="20"/>
        <v>2193.2749999999996</v>
      </c>
      <c r="AK22" s="218">
        <f t="shared" si="19"/>
        <v>2695.3499999999995</v>
      </c>
      <c r="AL22" s="226"/>
      <c r="AM22" s="216"/>
      <c r="AN22" s="227">
        <v>0.2</v>
      </c>
      <c r="AO22" s="226">
        <f t="shared" si="21"/>
        <v>438.65499999999997</v>
      </c>
      <c r="AP22" s="227">
        <v>0.2</v>
      </c>
      <c r="AQ22" s="218">
        <f t="shared" si="22"/>
        <v>539.06999999999994</v>
      </c>
    </row>
    <row r="23" spans="1:141" ht="20.100000000000001" customHeight="1" x14ac:dyDescent="0.2">
      <c r="A23" s="210">
        <v>6</v>
      </c>
      <c r="B23" s="220">
        <v>7</v>
      </c>
      <c r="C23" s="221">
        <v>0.8</v>
      </c>
      <c r="D23" s="209">
        <v>3.7</v>
      </c>
      <c r="E23" s="222">
        <f t="shared" si="23"/>
        <v>2.9600000000000004</v>
      </c>
      <c r="F23" s="209">
        <v>0.1</v>
      </c>
      <c r="G23" s="209">
        <v>0.15</v>
      </c>
      <c r="H23" s="209">
        <v>0.2</v>
      </c>
      <c r="I23" s="209">
        <v>0.25</v>
      </c>
      <c r="J23" s="209">
        <v>0.35</v>
      </c>
      <c r="K23" s="222">
        <v>0.15</v>
      </c>
      <c r="L23" s="222">
        <v>0.25</v>
      </c>
      <c r="M23" s="209">
        <v>0.1</v>
      </c>
      <c r="N23" s="209">
        <v>0.2</v>
      </c>
      <c r="O23" s="209">
        <v>0.5</v>
      </c>
      <c r="P23" s="209">
        <v>0.7</v>
      </c>
      <c r="Q23" s="223"/>
      <c r="R23" s="209"/>
      <c r="S23" s="209"/>
      <c r="T23" s="209"/>
      <c r="U23" s="209"/>
      <c r="V23" s="209"/>
      <c r="W23" s="209"/>
      <c r="X23" s="209"/>
      <c r="Y23" s="222">
        <f t="shared" si="12"/>
        <v>0.27999999999999997</v>
      </c>
      <c r="Z23" s="222">
        <f t="shared" si="13"/>
        <v>0.4</v>
      </c>
      <c r="AA23" s="222">
        <f t="shared" si="14"/>
        <v>0.76</v>
      </c>
      <c r="AB23" s="222">
        <f t="shared" si="15"/>
        <v>0.96</v>
      </c>
      <c r="AC23" s="222">
        <f t="shared" si="16"/>
        <v>1.0399999999999998</v>
      </c>
      <c r="AD23" s="221">
        <v>0.8</v>
      </c>
      <c r="AE23" s="224">
        <f t="shared" si="17"/>
        <v>3.24</v>
      </c>
      <c r="AF23" s="210"/>
      <c r="AG23" s="225">
        <f t="shared" si="18"/>
        <v>4</v>
      </c>
      <c r="AH23" s="225"/>
      <c r="AI23" s="209">
        <v>755</v>
      </c>
      <c r="AJ23" s="226">
        <f t="shared" si="20"/>
        <v>2446.2000000000003</v>
      </c>
      <c r="AK23" s="218">
        <f t="shared" si="19"/>
        <v>3020</v>
      </c>
      <c r="AL23" s="226"/>
      <c r="AM23" s="216"/>
      <c r="AN23" s="227">
        <v>0.2</v>
      </c>
      <c r="AO23" s="226">
        <f t="shared" si="21"/>
        <v>489.24000000000007</v>
      </c>
      <c r="AP23" s="227">
        <v>0.2</v>
      </c>
      <c r="AQ23" s="218">
        <f t="shared" si="22"/>
        <v>604</v>
      </c>
    </row>
    <row r="24" spans="1:141" ht="20.100000000000001" customHeight="1" x14ac:dyDescent="0.2">
      <c r="A24" s="210">
        <v>7</v>
      </c>
      <c r="B24" s="220">
        <v>8</v>
      </c>
      <c r="C24" s="221">
        <v>0.9</v>
      </c>
      <c r="D24" s="209">
        <v>3.6</v>
      </c>
      <c r="E24" s="222">
        <f t="shared" si="23"/>
        <v>3.24</v>
      </c>
      <c r="F24" s="209">
        <v>0.1</v>
      </c>
      <c r="G24" s="209">
        <v>0.15</v>
      </c>
      <c r="H24" s="209">
        <v>0.2</v>
      </c>
      <c r="I24" s="209">
        <v>0.25</v>
      </c>
      <c r="J24" s="209">
        <v>0.35</v>
      </c>
      <c r="K24" s="222">
        <v>0.15</v>
      </c>
      <c r="L24" s="222">
        <v>0.25</v>
      </c>
      <c r="M24" s="209">
        <v>0.1</v>
      </c>
      <c r="N24" s="209">
        <v>0.2</v>
      </c>
      <c r="O24" s="209">
        <v>0.5</v>
      </c>
      <c r="P24" s="209">
        <v>0.7</v>
      </c>
      <c r="Q24" s="223"/>
      <c r="R24" s="209"/>
      <c r="S24" s="209"/>
      <c r="T24" s="209"/>
      <c r="U24" s="209"/>
      <c r="V24" s="209"/>
      <c r="W24" s="209"/>
      <c r="X24" s="209"/>
      <c r="Y24" s="222">
        <f t="shared" si="12"/>
        <v>0.315</v>
      </c>
      <c r="Z24" s="222">
        <f t="shared" si="13"/>
        <v>0.45</v>
      </c>
      <c r="AA24" s="222">
        <f t="shared" si="14"/>
        <v>0.85499999999999998</v>
      </c>
      <c r="AB24" s="222">
        <f t="shared" si="15"/>
        <v>1.08</v>
      </c>
      <c r="AC24" s="222">
        <f t="shared" si="16"/>
        <v>1.17</v>
      </c>
      <c r="AD24" s="221">
        <v>0.9</v>
      </c>
      <c r="AE24" s="224">
        <f t="shared" si="17"/>
        <v>3.5550000000000002</v>
      </c>
      <c r="AF24" s="210"/>
      <c r="AG24" s="225">
        <f t="shared" si="18"/>
        <v>4.41</v>
      </c>
      <c r="AH24" s="225"/>
      <c r="AI24" s="209">
        <v>755</v>
      </c>
      <c r="AJ24" s="226">
        <f t="shared" si="20"/>
        <v>2684.0250000000001</v>
      </c>
      <c r="AK24" s="218">
        <f t="shared" si="19"/>
        <v>3329.55</v>
      </c>
      <c r="AL24" s="226"/>
      <c r="AM24" s="216"/>
      <c r="AN24" s="227">
        <v>0.2</v>
      </c>
      <c r="AO24" s="226">
        <f t="shared" si="21"/>
        <v>536.80500000000006</v>
      </c>
      <c r="AP24" s="227">
        <v>0.2</v>
      </c>
      <c r="AQ24" s="218">
        <f t="shared" si="22"/>
        <v>665.91000000000008</v>
      </c>
    </row>
    <row r="25" spans="1:141" ht="20.100000000000001" customHeight="1" x14ac:dyDescent="0.2">
      <c r="A25" s="210">
        <v>8</v>
      </c>
      <c r="B25" s="220">
        <v>9</v>
      </c>
      <c r="C25" s="221">
        <v>1</v>
      </c>
      <c r="D25" s="209">
        <v>3.5</v>
      </c>
      <c r="E25" s="222">
        <f t="shared" si="23"/>
        <v>3.5</v>
      </c>
      <c r="F25" s="209">
        <v>0.1</v>
      </c>
      <c r="G25" s="209">
        <v>0.15</v>
      </c>
      <c r="H25" s="209">
        <v>0.2</v>
      </c>
      <c r="I25" s="209">
        <v>0.25</v>
      </c>
      <c r="J25" s="209">
        <v>0.35</v>
      </c>
      <c r="K25" s="222">
        <v>0.15</v>
      </c>
      <c r="L25" s="222">
        <v>0.25</v>
      </c>
      <c r="M25" s="209">
        <v>0.1</v>
      </c>
      <c r="N25" s="209">
        <v>0.2</v>
      </c>
      <c r="O25" s="209">
        <v>0.5</v>
      </c>
      <c r="P25" s="209">
        <v>0.7</v>
      </c>
      <c r="Q25" s="223"/>
      <c r="R25" s="209"/>
      <c r="S25" s="209"/>
      <c r="T25" s="209"/>
      <c r="U25" s="209"/>
      <c r="V25" s="209"/>
      <c r="W25" s="209"/>
      <c r="X25" s="209"/>
      <c r="Y25" s="222">
        <f t="shared" si="12"/>
        <v>0.35</v>
      </c>
      <c r="Z25" s="222">
        <f t="shared" si="13"/>
        <v>0.5</v>
      </c>
      <c r="AA25" s="222">
        <f t="shared" si="14"/>
        <v>0.95</v>
      </c>
      <c r="AB25" s="222">
        <f t="shared" si="15"/>
        <v>1.2</v>
      </c>
      <c r="AC25" s="222">
        <f t="shared" si="16"/>
        <v>1.2999999999999998</v>
      </c>
      <c r="AD25" s="221">
        <v>1</v>
      </c>
      <c r="AE25" s="224">
        <f t="shared" si="17"/>
        <v>3.85</v>
      </c>
      <c r="AF25" s="210"/>
      <c r="AG25" s="225">
        <f t="shared" si="18"/>
        <v>4.8</v>
      </c>
      <c r="AH25" s="225"/>
      <c r="AI25" s="209">
        <v>755</v>
      </c>
      <c r="AJ25" s="226">
        <f t="shared" si="20"/>
        <v>2906.75</v>
      </c>
      <c r="AK25" s="218">
        <f t="shared" si="19"/>
        <v>3624</v>
      </c>
      <c r="AL25" s="226"/>
      <c r="AM25" s="216"/>
      <c r="AN25" s="227">
        <v>0.2</v>
      </c>
      <c r="AO25" s="226">
        <f t="shared" si="21"/>
        <v>581.35</v>
      </c>
      <c r="AP25" s="227">
        <v>0.2</v>
      </c>
      <c r="AQ25" s="218">
        <f t="shared" si="22"/>
        <v>724.80000000000007</v>
      </c>
      <c r="AR25" s="228"/>
      <c r="AS25" s="228"/>
    </row>
    <row r="26" spans="1:141" ht="20.100000000000001" customHeight="1" x14ac:dyDescent="0.2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1"/>
      <c r="P26" s="241"/>
      <c r="Q26" s="242"/>
      <c r="R26" s="243"/>
      <c r="S26" s="243"/>
      <c r="T26" s="243"/>
      <c r="U26" s="241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4"/>
      <c r="AO26" s="240"/>
      <c r="AP26" s="244"/>
      <c r="AQ26" s="240"/>
    </row>
    <row r="27" spans="1:141" ht="20.100000000000001" customHeight="1" x14ac:dyDescent="0.2">
      <c r="C27" s="207"/>
      <c r="O27" s="245"/>
      <c r="P27" s="245"/>
      <c r="Q27" s="245"/>
      <c r="R27" s="245"/>
      <c r="S27" s="245"/>
      <c r="T27" s="245"/>
      <c r="U27" s="245"/>
      <c r="AD27" s="207"/>
      <c r="AN27" s="246"/>
      <c r="AP27" s="246"/>
    </row>
    <row r="28" spans="1:141" ht="20.100000000000001" customHeight="1" x14ac:dyDescent="0.2">
      <c r="A28" s="566" t="s">
        <v>287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245"/>
      <c r="AE28" s="245"/>
      <c r="AF28" s="245"/>
      <c r="AG28" s="245"/>
      <c r="AN28" s="246"/>
      <c r="AP28" s="246"/>
    </row>
    <row r="29" spans="1:141" s="181" customFormat="1" ht="20.100000000000001" customHeight="1" x14ac:dyDescent="0.2">
      <c r="A29" s="247"/>
      <c r="B29" s="208"/>
      <c r="C29" s="208"/>
      <c r="D29" s="208" t="s">
        <v>260</v>
      </c>
      <c r="E29" s="208"/>
      <c r="F29" s="571" t="s">
        <v>261</v>
      </c>
      <c r="G29" s="571"/>
      <c r="H29" s="571"/>
      <c r="I29" s="571"/>
      <c r="J29" s="571"/>
      <c r="K29" s="571" t="s">
        <v>262</v>
      </c>
      <c r="L29" s="571"/>
      <c r="M29" s="571" t="s">
        <v>263</v>
      </c>
      <c r="N29" s="571"/>
      <c r="O29" s="571"/>
      <c r="P29" s="571"/>
      <c r="Q29" s="572"/>
      <c r="R29" s="573"/>
      <c r="S29" s="573"/>
      <c r="T29" s="574"/>
      <c r="U29" s="572">
        <v>5</v>
      </c>
      <c r="V29" s="573"/>
      <c r="W29" s="573"/>
      <c r="X29" s="574"/>
      <c r="Y29" s="571"/>
      <c r="Z29" s="571"/>
      <c r="AA29" s="571"/>
      <c r="AB29" s="571"/>
      <c r="AC29" s="571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</row>
    <row r="30" spans="1:141" s="181" customFormat="1" ht="137.25" customHeight="1" x14ac:dyDescent="0.2">
      <c r="A30" s="209" t="s">
        <v>264</v>
      </c>
      <c r="B30" s="209" t="s">
        <v>265</v>
      </c>
      <c r="C30" s="211" t="s">
        <v>266</v>
      </c>
      <c r="D30" s="210" t="s">
        <v>267</v>
      </c>
      <c r="E30" s="212" t="s">
        <v>268</v>
      </c>
      <c r="F30" s="555" t="s">
        <v>288</v>
      </c>
      <c r="G30" s="555"/>
      <c r="H30" s="555"/>
      <c r="I30" s="555"/>
      <c r="J30" s="555"/>
      <c r="K30" s="556" t="s">
        <v>270</v>
      </c>
      <c r="L30" s="556"/>
      <c r="M30" s="555" t="s">
        <v>271</v>
      </c>
      <c r="N30" s="555"/>
      <c r="O30" s="555"/>
      <c r="P30" s="555"/>
      <c r="Q30" s="557" t="s">
        <v>272</v>
      </c>
      <c r="R30" s="558"/>
      <c r="S30" s="558"/>
      <c r="T30" s="559"/>
      <c r="U30" s="557" t="s">
        <v>273</v>
      </c>
      <c r="V30" s="558"/>
      <c r="W30" s="558"/>
      <c r="X30" s="559"/>
      <c r="Y30" s="560" t="s">
        <v>274</v>
      </c>
      <c r="Z30" s="560"/>
      <c r="AA30" s="560"/>
      <c r="AB30" s="560"/>
      <c r="AC30" s="560"/>
      <c r="AD30" s="211" t="s">
        <v>275</v>
      </c>
      <c r="AE30" s="213" t="s">
        <v>276</v>
      </c>
      <c r="AF30" s="210"/>
      <c r="AG30" s="214" t="s">
        <v>277</v>
      </c>
      <c r="AH30" s="214"/>
      <c r="AI30" s="210" t="s">
        <v>289</v>
      </c>
      <c r="AJ30" s="213" t="s">
        <v>279</v>
      </c>
      <c r="AK30" s="214" t="s">
        <v>280</v>
      </c>
      <c r="AL30" s="215" t="s">
        <v>290</v>
      </c>
      <c r="AM30" s="216" t="s">
        <v>291</v>
      </c>
      <c r="AN30" s="217" t="s">
        <v>281</v>
      </c>
      <c r="AO30" s="215" t="s">
        <v>292</v>
      </c>
      <c r="AP30" s="217" t="s">
        <v>283</v>
      </c>
      <c r="AQ30" s="218" t="s">
        <v>293</v>
      </c>
      <c r="AR30" s="182" t="s">
        <v>294</v>
      </c>
      <c r="AS30" s="182" t="s">
        <v>295</v>
      </c>
      <c r="AT30" s="181" t="s">
        <v>236</v>
      </c>
      <c r="AU30" s="181" t="s">
        <v>237</v>
      </c>
      <c r="AV30" s="181" t="s">
        <v>238</v>
      </c>
      <c r="AW30" s="181" t="s">
        <v>296</v>
      </c>
      <c r="AX30" s="182" t="s">
        <v>240</v>
      </c>
      <c r="AY30" s="181" t="s">
        <v>241</v>
      </c>
    </row>
    <row r="31" spans="1:141" ht="20.100000000000001" customHeight="1" x14ac:dyDescent="0.2">
      <c r="A31" s="248">
        <v>1</v>
      </c>
      <c r="B31" s="210">
        <v>1</v>
      </c>
      <c r="C31" s="249">
        <v>1</v>
      </c>
      <c r="D31" s="209">
        <v>3.5</v>
      </c>
      <c r="E31" s="222">
        <f>C31*D31</f>
        <v>3.5</v>
      </c>
      <c r="F31" s="209">
        <v>0.1</v>
      </c>
      <c r="G31" s="209">
        <v>0.15</v>
      </c>
      <c r="H31" s="209">
        <v>0.2</v>
      </c>
      <c r="I31" s="209">
        <v>0.25</v>
      </c>
      <c r="J31" s="209">
        <v>0.35</v>
      </c>
      <c r="K31" s="222">
        <v>0.15</v>
      </c>
      <c r="L31" s="222">
        <v>0.25</v>
      </c>
      <c r="M31" s="209">
        <v>0.1</v>
      </c>
      <c r="N31" s="209">
        <v>0.2</v>
      </c>
      <c r="O31" s="209">
        <v>0.5</v>
      </c>
      <c r="P31" s="209">
        <v>0.7</v>
      </c>
      <c r="Q31" s="223"/>
      <c r="R31" s="209"/>
      <c r="S31" s="209"/>
      <c r="T31" s="209"/>
      <c r="U31" s="209"/>
      <c r="V31" s="209"/>
      <c r="W31" s="209"/>
      <c r="X31" s="209"/>
      <c r="Y31" s="222">
        <f t="shared" ref="Y31:Y40" si="24">(F31+K31+M31+Q31+U31)*C31</f>
        <v>0.35</v>
      </c>
      <c r="Z31" s="222">
        <f t="shared" ref="Z31:Z40" si="25">(G31+K31+N31+R31+V31)*C31</f>
        <v>0.5</v>
      </c>
      <c r="AA31" s="222">
        <f t="shared" ref="AA31:AA40" si="26">(H31+L31+O31+S31+W31)*C31</f>
        <v>0.95</v>
      </c>
      <c r="AB31" s="222">
        <f t="shared" ref="AB31:AB40" si="27">(I31+L31+P31+T31+X31)*C31</f>
        <v>1.2</v>
      </c>
      <c r="AC31" s="222">
        <f t="shared" ref="AC31:AC40" si="28">(J31+L31+P31+T31+X31)*C31</f>
        <v>1.2999999999999998</v>
      </c>
      <c r="AD31" s="249">
        <v>1</v>
      </c>
      <c r="AE31" s="224">
        <f t="shared" ref="AE31:AE40" si="29">E31+Y31</f>
        <v>3.85</v>
      </c>
      <c r="AF31" s="210"/>
      <c r="AG31" s="225">
        <f t="shared" ref="AG31:AG40" si="30">E31+AC31</f>
        <v>4.8</v>
      </c>
      <c r="AH31" s="225"/>
      <c r="AI31" s="209">
        <v>755</v>
      </c>
      <c r="AJ31" s="226">
        <f t="shared" ref="AJ31:AJ40" si="31">AE31*AI31</f>
        <v>2906.75</v>
      </c>
      <c r="AK31" s="218">
        <f t="shared" ref="AK31:AK40" si="32">AG31*AI31</f>
        <v>3624</v>
      </c>
      <c r="AL31" s="250">
        <f>AJ31/AD31</f>
        <v>2906.75</v>
      </c>
      <c r="AM31" s="322">
        <f>AK31/AD31</f>
        <v>3624</v>
      </c>
      <c r="AN31" s="227">
        <v>0.19</v>
      </c>
      <c r="AO31" s="226">
        <f>AJ31*AN31</f>
        <v>552.28250000000003</v>
      </c>
      <c r="AP31" s="227">
        <v>0.19</v>
      </c>
      <c r="AQ31" s="218">
        <f>AK31*AP31</f>
        <v>688.56000000000006</v>
      </c>
      <c r="AR31" s="228">
        <f>AJ31/AD31</f>
        <v>2906.75</v>
      </c>
      <c r="AS31" s="228">
        <f>AK31/AD31</f>
        <v>3624</v>
      </c>
      <c r="AT31" s="183">
        <v>29</v>
      </c>
      <c r="AU31" s="183">
        <v>4.8</v>
      </c>
      <c r="AV31" s="183">
        <f>AT31*AU31</f>
        <v>139.19999999999999</v>
      </c>
    </row>
    <row r="32" spans="1:141" ht="20.100000000000001" customHeight="1" x14ac:dyDescent="0.2">
      <c r="A32" s="248">
        <v>2</v>
      </c>
      <c r="B32" s="210">
        <v>2</v>
      </c>
      <c r="C32" s="249">
        <v>2</v>
      </c>
      <c r="D32" s="209">
        <v>2.8</v>
      </c>
      <c r="E32" s="222">
        <f t="shared" ref="E32:E40" si="33">C32*D32</f>
        <v>5.6</v>
      </c>
      <c r="F32" s="209">
        <v>0.1</v>
      </c>
      <c r="G32" s="209">
        <v>0.15</v>
      </c>
      <c r="H32" s="209">
        <v>0.2</v>
      </c>
      <c r="I32" s="209">
        <v>0.25</v>
      </c>
      <c r="J32" s="209">
        <v>0.35</v>
      </c>
      <c r="K32" s="222">
        <v>0.15</v>
      </c>
      <c r="L32" s="222">
        <v>0.25</v>
      </c>
      <c r="M32" s="209">
        <v>0.1</v>
      </c>
      <c r="N32" s="209">
        <v>0.2</v>
      </c>
      <c r="O32" s="209">
        <v>0.5</v>
      </c>
      <c r="P32" s="209">
        <v>0.7</v>
      </c>
      <c r="Q32" s="223"/>
      <c r="R32" s="209"/>
      <c r="S32" s="209"/>
      <c r="T32" s="209"/>
      <c r="U32" s="209"/>
      <c r="V32" s="209"/>
      <c r="W32" s="209"/>
      <c r="X32" s="209"/>
      <c r="Y32" s="222">
        <f t="shared" si="24"/>
        <v>0.7</v>
      </c>
      <c r="Z32" s="222">
        <f t="shared" si="25"/>
        <v>1</v>
      </c>
      <c r="AA32" s="222">
        <f t="shared" si="26"/>
        <v>1.9</v>
      </c>
      <c r="AB32" s="222">
        <f t="shared" si="27"/>
        <v>2.4</v>
      </c>
      <c r="AC32" s="222">
        <f t="shared" si="28"/>
        <v>2.5999999999999996</v>
      </c>
      <c r="AD32" s="249">
        <v>2</v>
      </c>
      <c r="AE32" s="224">
        <f t="shared" si="29"/>
        <v>6.3</v>
      </c>
      <c r="AF32" s="210"/>
      <c r="AG32" s="225">
        <f t="shared" si="30"/>
        <v>8.1999999999999993</v>
      </c>
      <c r="AH32" s="225"/>
      <c r="AI32" s="209">
        <v>755</v>
      </c>
      <c r="AJ32" s="226">
        <f t="shared" si="31"/>
        <v>4756.5</v>
      </c>
      <c r="AK32" s="218">
        <f t="shared" si="32"/>
        <v>6190.9999999999991</v>
      </c>
      <c r="AL32" s="250">
        <f t="shared" ref="AL32:AL40" si="34">AJ32/AD32</f>
        <v>2378.25</v>
      </c>
      <c r="AM32" s="322">
        <f t="shared" ref="AM32:AM40" si="35">AK32/AD32</f>
        <v>3095.4999999999995</v>
      </c>
      <c r="AN32" s="227">
        <v>0.18</v>
      </c>
      <c r="AO32" s="226">
        <f t="shared" ref="AO32:AO40" si="36">AJ32*AN32</f>
        <v>856.17</v>
      </c>
      <c r="AP32" s="227">
        <v>0.18</v>
      </c>
      <c r="AQ32" s="218">
        <f t="shared" ref="AQ32:AQ40" si="37">AK32*AP32</f>
        <v>1114.3799999999999</v>
      </c>
      <c r="AR32" s="228"/>
      <c r="AT32" s="183">
        <v>8</v>
      </c>
      <c r="AU32" s="183">
        <v>2.9</v>
      </c>
      <c r="AV32" s="183">
        <f t="shared" ref="AV32:AV33" si="38">AT32*AU32</f>
        <v>23.2</v>
      </c>
    </row>
    <row r="33" spans="1:141" ht="20.100000000000001" customHeight="1" x14ac:dyDescent="0.2">
      <c r="A33" s="248">
        <v>3</v>
      </c>
      <c r="B33" s="210">
        <v>3</v>
      </c>
      <c r="C33" s="249">
        <v>3</v>
      </c>
      <c r="D33" s="209">
        <v>2.6</v>
      </c>
      <c r="E33" s="222">
        <f t="shared" si="33"/>
        <v>7.8000000000000007</v>
      </c>
      <c r="F33" s="209">
        <v>0.1</v>
      </c>
      <c r="G33" s="209">
        <v>0.15</v>
      </c>
      <c r="H33" s="209">
        <v>0.2</v>
      </c>
      <c r="I33" s="209">
        <v>0.25</v>
      </c>
      <c r="J33" s="209">
        <v>0.35</v>
      </c>
      <c r="K33" s="222">
        <v>0.15</v>
      </c>
      <c r="L33" s="222">
        <v>0.25</v>
      </c>
      <c r="M33" s="209">
        <v>0.1</v>
      </c>
      <c r="N33" s="209">
        <v>0.2</v>
      </c>
      <c r="O33" s="209">
        <v>0.5</v>
      </c>
      <c r="P33" s="209">
        <v>0.7</v>
      </c>
      <c r="Q33" s="223"/>
      <c r="R33" s="209"/>
      <c r="S33" s="209"/>
      <c r="T33" s="209"/>
      <c r="U33" s="209"/>
      <c r="V33" s="209"/>
      <c r="W33" s="209"/>
      <c r="X33" s="209"/>
      <c r="Y33" s="222">
        <f t="shared" si="24"/>
        <v>1.0499999999999998</v>
      </c>
      <c r="Z33" s="222">
        <f t="shared" si="25"/>
        <v>1.5</v>
      </c>
      <c r="AA33" s="222">
        <f t="shared" si="26"/>
        <v>2.8499999999999996</v>
      </c>
      <c r="AB33" s="222">
        <f t="shared" si="27"/>
        <v>3.5999999999999996</v>
      </c>
      <c r="AC33" s="222">
        <f t="shared" si="28"/>
        <v>3.8999999999999995</v>
      </c>
      <c r="AD33" s="249">
        <v>3</v>
      </c>
      <c r="AE33" s="224">
        <f t="shared" si="29"/>
        <v>8.8500000000000014</v>
      </c>
      <c r="AF33" s="210"/>
      <c r="AG33" s="225">
        <f t="shared" si="30"/>
        <v>11.7</v>
      </c>
      <c r="AH33" s="225"/>
      <c r="AI33" s="209">
        <v>755</v>
      </c>
      <c r="AJ33" s="226">
        <f t="shared" si="31"/>
        <v>6681.7500000000009</v>
      </c>
      <c r="AK33" s="218">
        <f t="shared" si="32"/>
        <v>8833.5</v>
      </c>
      <c r="AL33" s="250">
        <f t="shared" si="34"/>
        <v>2227.2500000000005</v>
      </c>
      <c r="AM33" s="322">
        <f t="shared" si="35"/>
        <v>2944.5</v>
      </c>
      <c r="AN33" s="227">
        <v>0.17</v>
      </c>
      <c r="AO33" s="226">
        <f t="shared" si="36"/>
        <v>1135.8975000000003</v>
      </c>
      <c r="AP33" s="227">
        <v>0.17</v>
      </c>
      <c r="AQ33" s="218">
        <f t="shared" si="37"/>
        <v>1501.6950000000002</v>
      </c>
      <c r="AR33" s="228"/>
      <c r="AT33" s="183">
        <v>1</v>
      </c>
      <c r="AU33" s="183">
        <v>1.7</v>
      </c>
      <c r="AV33" s="183">
        <f t="shared" si="38"/>
        <v>1.7</v>
      </c>
    </row>
    <row r="34" spans="1:141" ht="20.100000000000001" customHeight="1" x14ac:dyDescent="0.2">
      <c r="A34" s="248">
        <v>4</v>
      </c>
      <c r="B34" s="210">
        <v>4</v>
      </c>
      <c r="C34" s="249">
        <v>4</v>
      </c>
      <c r="D34" s="209">
        <v>2.4</v>
      </c>
      <c r="E34" s="222">
        <f t="shared" si="33"/>
        <v>9.6</v>
      </c>
      <c r="F34" s="209">
        <v>0.1</v>
      </c>
      <c r="G34" s="209">
        <v>0.15</v>
      </c>
      <c r="H34" s="209">
        <v>0.2</v>
      </c>
      <c r="I34" s="209">
        <v>0.25</v>
      </c>
      <c r="J34" s="209">
        <v>0.35</v>
      </c>
      <c r="K34" s="222">
        <v>0.15</v>
      </c>
      <c r="L34" s="222">
        <v>0.25</v>
      </c>
      <c r="M34" s="209">
        <v>0.1</v>
      </c>
      <c r="N34" s="209">
        <v>0.2</v>
      </c>
      <c r="O34" s="209">
        <v>0.5</v>
      </c>
      <c r="P34" s="209">
        <v>0.7</v>
      </c>
      <c r="Q34" s="223"/>
      <c r="R34" s="209"/>
      <c r="S34" s="209"/>
      <c r="T34" s="209"/>
      <c r="U34" s="209"/>
      <c r="V34" s="209"/>
      <c r="W34" s="209"/>
      <c r="X34" s="209"/>
      <c r="Y34" s="222">
        <f t="shared" si="24"/>
        <v>1.4</v>
      </c>
      <c r="Z34" s="222">
        <f t="shared" si="25"/>
        <v>2</v>
      </c>
      <c r="AA34" s="222">
        <f t="shared" si="26"/>
        <v>3.8</v>
      </c>
      <c r="AB34" s="222">
        <f t="shared" si="27"/>
        <v>4.8</v>
      </c>
      <c r="AC34" s="222">
        <f t="shared" si="28"/>
        <v>5.1999999999999993</v>
      </c>
      <c r="AD34" s="249">
        <v>4</v>
      </c>
      <c r="AE34" s="224">
        <f t="shared" si="29"/>
        <v>11</v>
      </c>
      <c r="AF34" s="210"/>
      <c r="AG34" s="225">
        <f t="shared" si="30"/>
        <v>14.799999999999999</v>
      </c>
      <c r="AH34" s="225"/>
      <c r="AI34" s="209">
        <v>755</v>
      </c>
      <c r="AJ34" s="226">
        <f t="shared" si="31"/>
        <v>8305</v>
      </c>
      <c r="AK34" s="218">
        <f t="shared" si="32"/>
        <v>11174</v>
      </c>
      <c r="AL34" s="250">
        <f t="shared" si="34"/>
        <v>2076.25</v>
      </c>
      <c r="AM34" s="322">
        <f t="shared" si="35"/>
        <v>2793.5</v>
      </c>
      <c r="AN34" s="227">
        <v>0.16</v>
      </c>
      <c r="AO34" s="226">
        <f t="shared" si="36"/>
        <v>1328.8</v>
      </c>
      <c r="AP34" s="227">
        <v>0.16</v>
      </c>
      <c r="AQ34" s="218">
        <f t="shared" si="37"/>
        <v>1787.8400000000001</v>
      </c>
      <c r="AR34" s="228"/>
      <c r="AV34" s="185">
        <f>SUM(AV31:AV33)</f>
        <v>164.09999999999997</v>
      </c>
      <c r="AW34" s="185">
        <v>4</v>
      </c>
      <c r="AX34" s="185"/>
      <c r="AY34" s="183">
        <f>AV34*AW34</f>
        <v>656.39999999999986</v>
      </c>
    </row>
    <row r="35" spans="1:141" ht="20.100000000000001" customHeight="1" x14ac:dyDescent="0.2">
      <c r="A35" s="248">
        <v>5</v>
      </c>
      <c r="B35" s="210">
        <v>5</v>
      </c>
      <c r="C35" s="249">
        <v>5</v>
      </c>
      <c r="D35" s="209">
        <v>2.2000000000000002</v>
      </c>
      <c r="E35" s="222">
        <f t="shared" si="33"/>
        <v>11</v>
      </c>
      <c r="F35" s="209">
        <v>0.1</v>
      </c>
      <c r="G35" s="209">
        <v>0.15</v>
      </c>
      <c r="H35" s="209">
        <v>0.2</v>
      </c>
      <c r="I35" s="209">
        <v>0.25</v>
      </c>
      <c r="J35" s="209">
        <v>0.35</v>
      </c>
      <c r="K35" s="222">
        <v>0.15</v>
      </c>
      <c r="L35" s="222">
        <v>0.25</v>
      </c>
      <c r="M35" s="209">
        <v>0.1</v>
      </c>
      <c r="N35" s="209">
        <v>0.2</v>
      </c>
      <c r="O35" s="209">
        <v>0.5</v>
      </c>
      <c r="P35" s="209">
        <v>0.7</v>
      </c>
      <c r="Q35" s="223"/>
      <c r="R35" s="209"/>
      <c r="S35" s="209"/>
      <c r="T35" s="209"/>
      <c r="U35" s="209"/>
      <c r="V35" s="209"/>
      <c r="W35" s="209"/>
      <c r="X35" s="209"/>
      <c r="Y35" s="222">
        <f t="shared" si="24"/>
        <v>1.75</v>
      </c>
      <c r="Z35" s="222">
        <f t="shared" si="25"/>
        <v>2.5</v>
      </c>
      <c r="AA35" s="222">
        <f t="shared" si="26"/>
        <v>4.75</v>
      </c>
      <c r="AB35" s="222">
        <f t="shared" si="27"/>
        <v>6</v>
      </c>
      <c r="AC35" s="222">
        <f t="shared" si="28"/>
        <v>6.4999999999999991</v>
      </c>
      <c r="AD35" s="249">
        <v>5</v>
      </c>
      <c r="AE35" s="224">
        <f t="shared" si="29"/>
        <v>12.75</v>
      </c>
      <c r="AF35" s="210"/>
      <c r="AG35" s="225">
        <f t="shared" si="30"/>
        <v>17.5</v>
      </c>
      <c r="AH35" s="225"/>
      <c r="AI35" s="209">
        <v>755</v>
      </c>
      <c r="AJ35" s="226">
        <f t="shared" si="31"/>
        <v>9626.25</v>
      </c>
      <c r="AK35" s="218">
        <f t="shared" si="32"/>
        <v>13212.5</v>
      </c>
      <c r="AL35" s="250">
        <f t="shared" si="34"/>
        <v>1925.25</v>
      </c>
      <c r="AM35" s="322">
        <f t="shared" si="35"/>
        <v>2642.5</v>
      </c>
      <c r="AN35" s="227">
        <v>0.15</v>
      </c>
      <c r="AO35" s="226">
        <f t="shared" si="36"/>
        <v>1443.9375</v>
      </c>
      <c r="AP35" s="227">
        <v>0.15</v>
      </c>
      <c r="AQ35" s="218">
        <f t="shared" si="37"/>
        <v>1981.875</v>
      </c>
      <c r="AR35" s="228"/>
      <c r="AX35" s="185">
        <v>1.1499999999999999</v>
      </c>
    </row>
    <row r="36" spans="1:141" ht="20.100000000000001" customHeight="1" x14ac:dyDescent="0.2">
      <c r="A36" s="248">
        <v>6</v>
      </c>
      <c r="B36" s="210">
        <v>6</v>
      </c>
      <c r="C36" s="249">
        <v>6</v>
      </c>
      <c r="D36" s="209">
        <v>2</v>
      </c>
      <c r="E36" s="222">
        <f t="shared" si="33"/>
        <v>12</v>
      </c>
      <c r="F36" s="209">
        <v>0.1</v>
      </c>
      <c r="G36" s="209">
        <v>0.15</v>
      </c>
      <c r="H36" s="209">
        <v>0.2</v>
      </c>
      <c r="I36" s="209">
        <v>0.25</v>
      </c>
      <c r="J36" s="209">
        <v>0.35</v>
      </c>
      <c r="K36" s="222">
        <v>0.15</v>
      </c>
      <c r="L36" s="222">
        <v>0.25</v>
      </c>
      <c r="M36" s="209">
        <v>0.1</v>
      </c>
      <c r="N36" s="209">
        <v>0.2</v>
      </c>
      <c r="O36" s="209">
        <v>0.5</v>
      </c>
      <c r="P36" s="209">
        <v>0.7</v>
      </c>
      <c r="Q36" s="223"/>
      <c r="R36" s="209"/>
      <c r="S36" s="209"/>
      <c r="T36" s="209"/>
      <c r="U36" s="209"/>
      <c r="V36" s="209"/>
      <c r="W36" s="209"/>
      <c r="X36" s="209"/>
      <c r="Y36" s="222">
        <f t="shared" si="24"/>
        <v>2.0999999999999996</v>
      </c>
      <c r="Z36" s="222">
        <f t="shared" si="25"/>
        <v>3</v>
      </c>
      <c r="AA36" s="222">
        <f t="shared" si="26"/>
        <v>5.6999999999999993</v>
      </c>
      <c r="AB36" s="222">
        <f t="shared" si="27"/>
        <v>7.1999999999999993</v>
      </c>
      <c r="AC36" s="222">
        <f t="shared" si="28"/>
        <v>7.7999999999999989</v>
      </c>
      <c r="AD36" s="249">
        <v>6</v>
      </c>
      <c r="AE36" s="224">
        <f t="shared" si="29"/>
        <v>14.1</v>
      </c>
      <c r="AF36" s="210"/>
      <c r="AG36" s="225">
        <f t="shared" si="30"/>
        <v>19.799999999999997</v>
      </c>
      <c r="AH36" s="225"/>
      <c r="AI36" s="209">
        <v>755</v>
      </c>
      <c r="AJ36" s="226">
        <f t="shared" si="31"/>
        <v>10645.5</v>
      </c>
      <c r="AK36" s="218">
        <f t="shared" si="32"/>
        <v>14948.999999999998</v>
      </c>
      <c r="AL36" s="250">
        <f t="shared" si="34"/>
        <v>1774.25</v>
      </c>
      <c r="AM36" s="322">
        <f t="shared" si="35"/>
        <v>2491.4999999999995</v>
      </c>
      <c r="AN36" s="227">
        <v>0.14000000000000001</v>
      </c>
      <c r="AO36" s="226">
        <f t="shared" si="36"/>
        <v>1490.3700000000001</v>
      </c>
      <c r="AP36" s="227">
        <v>0.14000000000000001</v>
      </c>
      <c r="AQ36" s="218">
        <f t="shared" si="37"/>
        <v>2092.86</v>
      </c>
      <c r="AR36" s="228"/>
      <c r="AX36" s="183" t="s">
        <v>242</v>
      </c>
      <c r="AY36" s="251">
        <f>AY34*AX35</f>
        <v>754.85999999999979</v>
      </c>
    </row>
    <row r="37" spans="1:141" ht="20.100000000000001" customHeight="1" x14ac:dyDescent="0.2">
      <c r="A37" s="248">
        <v>7</v>
      </c>
      <c r="B37" s="210">
        <v>7</v>
      </c>
      <c r="C37" s="249">
        <v>7</v>
      </c>
      <c r="D37" s="209">
        <v>1.9</v>
      </c>
      <c r="E37" s="222">
        <f t="shared" si="33"/>
        <v>13.299999999999999</v>
      </c>
      <c r="F37" s="209">
        <v>0.1</v>
      </c>
      <c r="G37" s="209">
        <v>0.15</v>
      </c>
      <c r="H37" s="209">
        <v>0.2</v>
      </c>
      <c r="I37" s="209">
        <v>0.25</v>
      </c>
      <c r="J37" s="209">
        <v>0.35</v>
      </c>
      <c r="K37" s="222">
        <v>0.15</v>
      </c>
      <c r="L37" s="222">
        <v>0.25</v>
      </c>
      <c r="M37" s="209">
        <v>0.1</v>
      </c>
      <c r="N37" s="209">
        <v>0.2</v>
      </c>
      <c r="O37" s="209">
        <v>0.5</v>
      </c>
      <c r="P37" s="209">
        <v>0.7</v>
      </c>
      <c r="Q37" s="223"/>
      <c r="R37" s="209"/>
      <c r="S37" s="209"/>
      <c r="T37" s="209"/>
      <c r="U37" s="209"/>
      <c r="V37" s="209"/>
      <c r="W37" s="209"/>
      <c r="X37" s="209"/>
      <c r="Y37" s="222">
        <f t="shared" si="24"/>
        <v>2.4499999999999997</v>
      </c>
      <c r="Z37" s="222">
        <f t="shared" si="25"/>
        <v>3.5</v>
      </c>
      <c r="AA37" s="222">
        <f t="shared" si="26"/>
        <v>6.6499999999999995</v>
      </c>
      <c r="AB37" s="222">
        <f t="shared" si="27"/>
        <v>8.4</v>
      </c>
      <c r="AC37" s="222">
        <f t="shared" si="28"/>
        <v>9.0999999999999979</v>
      </c>
      <c r="AD37" s="249">
        <v>7</v>
      </c>
      <c r="AE37" s="224">
        <f t="shared" si="29"/>
        <v>15.749999999999998</v>
      </c>
      <c r="AF37" s="210"/>
      <c r="AG37" s="225">
        <f t="shared" si="30"/>
        <v>22.4</v>
      </c>
      <c r="AH37" s="225"/>
      <c r="AI37" s="209">
        <v>755</v>
      </c>
      <c r="AJ37" s="226">
        <f t="shared" si="31"/>
        <v>11891.249999999998</v>
      </c>
      <c r="AK37" s="218">
        <f t="shared" si="32"/>
        <v>16912</v>
      </c>
      <c r="AL37" s="250">
        <f t="shared" si="34"/>
        <v>1698.7499999999998</v>
      </c>
      <c r="AM37" s="322">
        <f t="shared" si="35"/>
        <v>2416</v>
      </c>
      <c r="AN37" s="227">
        <v>0.13</v>
      </c>
      <c r="AO37" s="226">
        <f t="shared" si="36"/>
        <v>1545.8624999999997</v>
      </c>
      <c r="AP37" s="227">
        <v>0.13</v>
      </c>
      <c r="AQ37" s="218">
        <f t="shared" si="37"/>
        <v>2198.56</v>
      </c>
      <c r="AR37" s="228"/>
    </row>
    <row r="38" spans="1:141" ht="20.100000000000001" customHeight="1" x14ac:dyDescent="0.2">
      <c r="A38" s="248">
        <v>8</v>
      </c>
      <c r="B38" s="210">
        <v>8</v>
      </c>
      <c r="C38" s="249">
        <v>8</v>
      </c>
      <c r="D38" s="209">
        <v>1.8</v>
      </c>
      <c r="E38" s="222">
        <f t="shared" si="33"/>
        <v>14.4</v>
      </c>
      <c r="F38" s="209">
        <v>0.1</v>
      </c>
      <c r="G38" s="209">
        <v>0.15</v>
      </c>
      <c r="H38" s="209">
        <v>0.2</v>
      </c>
      <c r="I38" s="209">
        <v>0.25</v>
      </c>
      <c r="J38" s="209">
        <v>0.35</v>
      </c>
      <c r="K38" s="222">
        <v>0.15</v>
      </c>
      <c r="L38" s="222">
        <v>0.25</v>
      </c>
      <c r="M38" s="209">
        <v>0.1</v>
      </c>
      <c r="N38" s="209">
        <v>0.2</v>
      </c>
      <c r="O38" s="209">
        <v>0.5</v>
      </c>
      <c r="P38" s="209">
        <v>0.7</v>
      </c>
      <c r="Q38" s="223"/>
      <c r="R38" s="209"/>
      <c r="S38" s="209"/>
      <c r="T38" s="209"/>
      <c r="U38" s="209"/>
      <c r="V38" s="209"/>
      <c r="W38" s="209"/>
      <c r="X38" s="209"/>
      <c r="Y38" s="222">
        <f t="shared" si="24"/>
        <v>2.8</v>
      </c>
      <c r="Z38" s="222">
        <f t="shared" si="25"/>
        <v>4</v>
      </c>
      <c r="AA38" s="222">
        <f t="shared" si="26"/>
        <v>7.6</v>
      </c>
      <c r="AB38" s="222">
        <f t="shared" si="27"/>
        <v>9.6</v>
      </c>
      <c r="AC38" s="222">
        <f t="shared" si="28"/>
        <v>10.399999999999999</v>
      </c>
      <c r="AD38" s="249">
        <v>8</v>
      </c>
      <c r="AE38" s="224">
        <f t="shared" si="29"/>
        <v>17.2</v>
      </c>
      <c r="AF38" s="210"/>
      <c r="AG38" s="225">
        <f t="shared" si="30"/>
        <v>24.799999999999997</v>
      </c>
      <c r="AH38" s="225"/>
      <c r="AI38" s="209">
        <v>755</v>
      </c>
      <c r="AJ38" s="226">
        <f t="shared" si="31"/>
        <v>12986</v>
      </c>
      <c r="AK38" s="218">
        <f t="shared" si="32"/>
        <v>18723.999999999996</v>
      </c>
      <c r="AL38" s="250">
        <f t="shared" si="34"/>
        <v>1623.25</v>
      </c>
      <c r="AM38" s="322">
        <f t="shared" si="35"/>
        <v>2340.4999999999995</v>
      </c>
      <c r="AN38" s="227">
        <v>0.12</v>
      </c>
      <c r="AO38" s="226">
        <f t="shared" si="36"/>
        <v>1558.32</v>
      </c>
      <c r="AP38" s="227">
        <v>0.12</v>
      </c>
      <c r="AQ38" s="218">
        <f t="shared" si="37"/>
        <v>2246.8799999999997</v>
      </c>
      <c r="AR38" s="228"/>
    </row>
    <row r="39" spans="1:141" ht="20.100000000000001" customHeight="1" x14ac:dyDescent="0.2">
      <c r="A39" s="248">
        <v>9</v>
      </c>
      <c r="B39" s="210">
        <v>9</v>
      </c>
      <c r="C39" s="249">
        <v>9</v>
      </c>
      <c r="D39" s="209">
        <v>1.7</v>
      </c>
      <c r="E39" s="222">
        <f t="shared" si="33"/>
        <v>15.299999999999999</v>
      </c>
      <c r="F39" s="209">
        <v>0.1</v>
      </c>
      <c r="G39" s="209">
        <v>0.15</v>
      </c>
      <c r="H39" s="209">
        <v>0.2</v>
      </c>
      <c r="I39" s="209">
        <v>0.25</v>
      </c>
      <c r="J39" s="209">
        <v>0.35</v>
      </c>
      <c r="K39" s="222">
        <v>0.15</v>
      </c>
      <c r="L39" s="222">
        <v>0.25</v>
      </c>
      <c r="M39" s="209">
        <v>0.1</v>
      </c>
      <c r="N39" s="209">
        <v>0.2</v>
      </c>
      <c r="O39" s="209">
        <v>0.5</v>
      </c>
      <c r="P39" s="209">
        <v>0.7</v>
      </c>
      <c r="Q39" s="223"/>
      <c r="R39" s="209"/>
      <c r="S39" s="209"/>
      <c r="T39" s="209"/>
      <c r="U39" s="209"/>
      <c r="V39" s="209"/>
      <c r="W39" s="209"/>
      <c r="X39" s="209"/>
      <c r="Y39" s="222">
        <f t="shared" si="24"/>
        <v>3.15</v>
      </c>
      <c r="Z39" s="222">
        <f t="shared" si="25"/>
        <v>4.5</v>
      </c>
      <c r="AA39" s="222">
        <f t="shared" si="26"/>
        <v>8.5499999999999989</v>
      </c>
      <c r="AB39" s="222">
        <f t="shared" si="27"/>
        <v>10.799999999999999</v>
      </c>
      <c r="AC39" s="222">
        <f t="shared" si="28"/>
        <v>11.7</v>
      </c>
      <c r="AD39" s="249">
        <v>9</v>
      </c>
      <c r="AE39" s="224">
        <f t="shared" si="29"/>
        <v>18.45</v>
      </c>
      <c r="AF39" s="210"/>
      <c r="AG39" s="225">
        <f t="shared" si="30"/>
        <v>27</v>
      </c>
      <c r="AH39" s="225"/>
      <c r="AI39" s="209">
        <v>755</v>
      </c>
      <c r="AJ39" s="226">
        <f t="shared" si="31"/>
        <v>13929.75</v>
      </c>
      <c r="AK39" s="218">
        <f t="shared" si="32"/>
        <v>20385</v>
      </c>
      <c r="AL39" s="250">
        <f t="shared" si="34"/>
        <v>1547.75</v>
      </c>
      <c r="AM39" s="322">
        <f t="shared" si="35"/>
        <v>2265</v>
      </c>
      <c r="AN39" s="227">
        <v>0.11</v>
      </c>
      <c r="AO39" s="226">
        <f t="shared" si="36"/>
        <v>1532.2725</v>
      </c>
      <c r="AP39" s="227">
        <v>0.11</v>
      </c>
      <c r="AQ39" s="218">
        <f t="shared" si="37"/>
        <v>2242.35</v>
      </c>
      <c r="AR39" s="228"/>
    </row>
    <row r="40" spans="1:141" ht="20.100000000000001" customHeight="1" thickBot="1" x14ac:dyDescent="0.25">
      <c r="A40" s="252">
        <v>10</v>
      </c>
      <c r="B40" s="210">
        <v>10</v>
      </c>
      <c r="C40" s="249">
        <v>10</v>
      </c>
      <c r="D40" s="209">
        <v>1.6</v>
      </c>
      <c r="E40" s="222">
        <f t="shared" si="33"/>
        <v>16</v>
      </c>
      <c r="F40" s="209">
        <v>0.1</v>
      </c>
      <c r="G40" s="209">
        <v>0.15</v>
      </c>
      <c r="H40" s="209">
        <v>0.2</v>
      </c>
      <c r="I40" s="209">
        <v>0.25</v>
      </c>
      <c r="J40" s="209">
        <v>0.35</v>
      </c>
      <c r="K40" s="222">
        <v>0.15</v>
      </c>
      <c r="L40" s="222">
        <v>0.25</v>
      </c>
      <c r="M40" s="209">
        <v>0.1</v>
      </c>
      <c r="N40" s="209">
        <v>0.2</v>
      </c>
      <c r="O40" s="209">
        <v>0.5</v>
      </c>
      <c r="P40" s="209">
        <v>0.7</v>
      </c>
      <c r="Q40" s="223"/>
      <c r="R40" s="209"/>
      <c r="S40" s="209"/>
      <c r="T40" s="209"/>
      <c r="U40" s="209"/>
      <c r="V40" s="209"/>
      <c r="W40" s="209"/>
      <c r="X40" s="209"/>
      <c r="Y40" s="222">
        <f t="shared" si="24"/>
        <v>3.5</v>
      </c>
      <c r="Z40" s="222">
        <f t="shared" si="25"/>
        <v>5</v>
      </c>
      <c r="AA40" s="222">
        <f t="shared" si="26"/>
        <v>9.5</v>
      </c>
      <c r="AB40" s="222">
        <f t="shared" si="27"/>
        <v>12</v>
      </c>
      <c r="AC40" s="222">
        <f t="shared" si="28"/>
        <v>12.999999999999998</v>
      </c>
      <c r="AD40" s="249">
        <v>10</v>
      </c>
      <c r="AE40" s="224">
        <f t="shared" si="29"/>
        <v>19.5</v>
      </c>
      <c r="AF40" s="210"/>
      <c r="AG40" s="225">
        <f t="shared" si="30"/>
        <v>29</v>
      </c>
      <c r="AH40" s="225"/>
      <c r="AI40" s="209">
        <v>755</v>
      </c>
      <c r="AJ40" s="226">
        <f t="shared" si="31"/>
        <v>14722.5</v>
      </c>
      <c r="AK40" s="218">
        <f t="shared" si="32"/>
        <v>21895</v>
      </c>
      <c r="AL40" s="250">
        <f t="shared" si="34"/>
        <v>1472.25</v>
      </c>
      <c r="AM40" s="322">
        <f t="shared" si="35"/>
        <v>2189.5</v>
      </c>
      <c r="AN40" s="227">
        <v>0.105</v>
      </c>
      <c r="AO40" s="226">
        <f t="shared" si="36"/>
        <v>1545.8625</v>
      </c>
      <c r="AP40" s="227">
        <v>0.105</v>
      </c>
      <c r="AQ40" s="218">
        <f t="shared" si="37"/>
        <v>2298.9749999999999</v>
      </c>
      <c r="AR40" s="228">
        <f>AJ40/AD40</f>
        <v>1472.25</v>
      </c>
      <c r="AS40" s="228">
        <f>AK40/AD40</f>
        <v>2189.5</v>
      </c>
    </row>
    <row r="41" spans="1:141" ht="20.100000000000001" customHeight="1" x14ac:dyDescent="0.2">
      <c r="C41" s="253"/>
      <c r="AD41" s="253"/>
      <c r="AG41" s="254"/>
      <c r="AH41" s="254"/>
      <c r="AK41" s="255"/>
      <c r="AL41" s="255"/>
      <c r="AM41" s="207"/>
      <c r="AN41" s="246"/>
      <c r="AP41" s="246"/>
    </row>
    <row r="42" spans="1:141" s="245" customFormat="1" ht="20.100000000000001" customHeight="1" x14ac:dyDescent="0.2">
      <c r="A42" s="569" t="s">
        <v>297</v>
      </c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W42" s="256"/>
    </row>
    <row r="43" spans="1:141" s="259" customFormat="1" ht="20.100000000000001" customHeight="1" x14ac:dyDescent="0.2">
      <c r="A43" s="257"/>
      <c r="B43" s="258"/>
      <c r="C43" s="258"/>
      <c r="D43" s="258" t="s">
        <v>260</v>
      </c>
      <c r="E43" s="258"/>
      <c r="F43" s="570" t="s">
        <v>261</v>
      </c>
      <c r="G43" s="570"/>
      <c r="H43" s="570"/>
      <c r="I43" s="570"/>
      <c r="J43" s="570"/>
      <c r="K43" s="570" t="s">
        <v>262</v>
      </c>
      <c r="L43" s="570"/>
      <c r="M43" s="570" t="s">
        <v>263</v>
      </c>
      <c r="N43" s="570"/>
      <c r="O43" s="570"/>
      <c r="P43" s="570"/>
      <c r="Q43" s="570">
        <v>5</v>
      </c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570"/>
      <c r="AC43" s="570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</row>
    <row r="44" spans="1:141" s="181" customFormat="1" ht="130.5" customHeight="1" x14ac:dyDescent="0.2">
      <c r="A44" s="209" t="s">
        <v>264</v>
      </c>
      <c r="B44" s="209" t="s">
        <v>265</v>
      </c>
      <c r="C44" s="211" t="s">
        <v>266</v>
      </c>
      <c r="D44" s="210" t="s">
        <v>267</v>
      </c>
      <c r="E44" s="212" t="s">
        <v>268</v>
      </c>
      <c r="F44" s="555" t="s">
        <v>288</v>
      </c>
      <c r="G44" s="555"/>
      <c r="H44" s="555"/>
      <c r="I44" s="555"/>
      <c r="J44" s="555"/>
      <c r="K44" s="556" t="s">
        <v>270</v>
      </c>
      <c r="L44" s="556"/>
      <c r="M44" s="555" t="s">
        <v>271</v>
      </c>
      <c r="N44" s="555"/>
      <c r="O44" s="555"/>
      <c r="P44" s="555"/>
      <c r="Q44" s="557" t="s">
        <v>272</v>
      </c>
      <c r="R44" s="558"/>
      <c r="S44" s="558"/>
      <c r="T44" s="559"/>
      <c r="U44" s="557" t="s">
        <v>273</v>
      </c>
      <c r="V44" s="558"/>
      <c r="W44" s="558"/>
      <c r="X44" s="559"/>
      <c r="Y44" s="560" t="s">
        <v>274</v>
      </c>
      <c r="Z44" s="560"/>
      <c r="AA44" s="560"/>
      <c r="AB44" s="560"/>
      <c r="AC44" s="560"/>
      <c r="AD44" s="211" t="s">
        <v>298</v>
      </c>
      <c r="AE44" s="213" t="s">
        <v>276</v>
      </c>
      <c r="AF44" s="210"/>
      <c r="AG44" s="214" t="s">
        <v>277</v>
      </c>
      <c r="AH44" s="214"/>
      <c r="AI44" s="210" t="s">
        <v>299</v>
      </c>
      <c r="AJ44" s="213" t="s">
        <v>279</v>
      </c>
      <c r="AK44" s="214" t="s">
        <v>280</v>
      </c>
      <c r="AL44" s="215" t="s">
        <v>290</v>
      </c>
      <c r="AM44" s="216" t="s">
        <v>291</v>
      </c>
      <c r="AN44" s="217" t="s">
        <v>281</v>
      </c>
      <c r="AO44" s="215" t="s">
        <v>292</v>
      </c>
      <c r="AP44" s="217" t="s">
        <v>283</v>
      </c>
      <c r="AQ44" s="218" t="s">
        <v>293</v>
      </c>
      <c r="AR44" s="182" t="s">
        <v>294</v>
      </c>
      <c r="AS44" s="182" t="s">
        <v>295</v>
      </c>
    </row>
    <row r="45" spans="1:141" ht="20.100000000000001" customHeight="1" x14ac:dyDescent="0.2">
      <c r="A45" s="260">
        <v>1</v>
      </c>
      <c r="B45" s="219">
        <v>1</v>
      </c>
      <c r="C45" s="261">
        <v>11</v>
      </c>
      <c r="D45" s="262">
        <v>1.59</v>
      </c>
      <c r="E45" s="263">
        <f>C45*D45</f>
        <v>17.490000000000002</v>
      </c>
      <c r="F45" s="262">
        <v>0.1</v>
      </c>
      <c r="G45" s="262">
        <v>0.15</v>
      </c>
      <c r="H45" s="262">
        <v>0.2</v>
      </c>
      <c r="I45" s="262">
        <v>0.25</v>
      </c>
      <c r="J45" s="262">
        <v>0.35</v>
      </c>
      <c r="K45" s="263">
        <v>0.15</v>
      </c>
      <c r="L45" s="263">
        <v>0.25</v>
      </c>
      <c r="M45" s="262">
        <v>0.1</v>
      </c>
      <c r="N45" s="262">
        <v>0.2</v>
      </c>
      <c r="O45" s="262">
        <v>0.5</v>
      </c>
      <c r="P45" s="209">
        <v>0.7</v>
      </c>
      <c r="Q45" s="264"/>
      <c r="R45" s="262"/>
      <c r="S45" s="262"/>
      <c r="T45" s="262"/>
      <c r="U45" s="262"/>
      <c r="V45" s="262"/>
      <c r="W45" s="262"/>
      <c r="X45" s="262"/>
      <c r="Y45" s="222">
        <f t="shared" ref="Y45:Y54" si="39">(F45+K45+M45+Q45+U45)*C45</f>
        <v>3.8499999999999996</v>
      </c>
      <c r="Z45" s="222">
        <f t="shared" ref="Z45:Z54" si="40">(G45+K45+N45+R45+V45)*C45</f>
        <v>5.5</v>
      </c>
      <c r="AA45" s="222">
        <f t="shared" ref="AA45:AA54" si="41">(H45+L45+O45+S45+W45)*C45</f>
        <v>10.45</v>
      </c>
      <c r="AB45" s="222">
        <f t="shared" ref="AB45:AB54" si="42">(I45+L45+P45+T45+X45)*C45</f>
        <v>13.2</v>
      </c>
      <c r="AC45" s="222">
        <f t="shared" ref="AC45:AC54" si="43">(J45+L45+P45+T45+X45)*C45</f>
        <v>14.299999999999997</v>
      </c>
      <c r="AD45" s="261">
        <v>11</v>
      </c>
      <c r="AE45" s="265">
        <f t="shared" ref="AE45:AE54" si="44">E45+Y45</f>
        <v>21.340000000000003</v>
      </c>
      <c r="AF45" s="219"/>
      <c r="AG45" s="266">
        <f t="shared" ref="AG45:AG54" si="45">E45+AC45</f>
        <v>31.79</v>
      </c>
      <c r="AH45" s="266"/>
      <c r="AI45" s="262">
        <v>755</v>
      </c>
      <c r="AJ45" s="267">
        <f t="shared" ref="AJ45:AJ54" si="46">AE45*AI45</f>
        <v>16111.700000000003</v>
      </c>
      <c r="AK45" s="268">
        <f>AG45*AI45</f>
        <v>24001.45</v>
      </c>
      <c r="AL45" s="269">
        <f>AJ45/AD45</f>
        <v>1464.7000000000003</v>
      </c>
      <c r="AM45" s="322">
        <f>AK45/AD45</f>
        <v>2181.9500000000003</v>
      </c>
      <c r="AN45" s="271">
        <v>0.104</v>
      </c>
      <c r="AO45" s="226">
        <f>AJ45*AN45</f>
        <v>1675.6168000000002</v>
      </c>
      <c r="AP45" s="271">
        <v>0.104</v>
      </c>
      <c r="AQ45" s="218">
        <f>AK45*AP45</f>
        <v>2496.1507999999999</v>
      </c>
      <c r="AR45" s="228">
        <f>AJ45/AD45</f>
        <v>1464.7000000000003</v>
      </c>
      <c r="AS45" s="228">
        <f>AK45/AD45</f>
        <v>2181.9500000000003</v>
      </c>
    </row>
    <row r="46" spans="1:141" ht="20.100000000000001" customHeight="1" x14ac:dyDescent="0.2">
      <c r="A46" s="272">
        <v>2</v>
      </c>
      <c r="B46" s="210">
        <v>2</v>
      </c>
      <c r="C46" s="249">
        <v>12</v>
      </c>
      <c r="D46" s="209">
        <v>1.58</v>
      </c>
      <c r="E46" s="222">
        <f t="shared" ref="E46:E54" si="47">C46*D46</f>
        <v>18.96</v>
      </c>
      <c r="F46" s="209">
        <v>0.1</v>
      </c>
      <c r="G46" s="209">
        <v>0.15</v>
      </c>
      <c r="H46" s="209">
        <v>0.2</v>
      </c>
      <c r="I46" s="209">
        <v>0.25</v>
      </c>
      <c r="J46" s="262">
        <v>0.35</v>
      </c>
      <c r="K46" s="222">
        <v>0.15</v>
      </c>
      <c r="L46" s="222">
        <v>0.25</v>
      </c>
      <c r="M46" s="209">
        <v>0.1</v>
      </c>
      <c r="N46" s="209">
        <v>0.2</v>
      </c>
      <c r="O46" s="209">
        <v>0.5</v>
      </c>
      <c r="P46" s="209">
        <v>0.7</v>
      </c>
      <c r="Q46" s="223"/>
      <c r="R46" s="209"/>
      <c r="S46" s="209"/>
      <c r="T46" s="209"/>
      <c r="U46" s="262"/>
      <c r="V46" s="262"/>
      <c r="W46" s="262"/>
      <c r="X46" s="262"/>
      <c r="Y46" s="222">
        <f t="shared" si="39"/>
        <v>4.1999999999999993</v>
      </c>
      <c r="Z46" s="222">
        <f t="shared" si="40"/>
        <v>6</v>
      </c>
      <c r="AA46" s="222">
        <f t="shared" si="41"/>
        <v>11.399999999999999</v>
      </c>
      <c r="AB46" s="222">
        <f t="shared" si="42"/>
        <v>14.399999999999999</v>
      </c>
      <c r="AC46" s="222">
        <f t="shared" si="43"/>
        <v>15.599999999999998</v>
      </c>
      <c r="AD46" s="249">
        <v>12</v>
      </c>
      <c r="AE46" s="224">
        <f t="shared" si="44"/>
        <v>23.16</v>
      </c>
      <c r="AF46" s="210"/>
      <c r="AG46" s="225">
        <f t="shared" si="45"/>
        <v>34.56</v>
      </c>
      <c r="AH46" s="225"/>
      <c r="AI46" s="209">
        <v>755</v>
      </c>
      <c r="AJ46" s="226">
        <f t="shared" si="46"/>
        <v>17485.8</v>
      </c>
      <c r="AK46" s="218">
        <f t="shared" ref="AK46:AK54" si="48">AG46*AI46</f>
        <v>26092.800000000003</v>
      </c>
      <c r="AL46" s="250">
        <f t="shared" ref="AL46:AL54" si="49">AJ46/AD46</f>
        <v>1457.1499999999999</v>
      </c>
      <c r="AM46" s="322">
        <f t="shared" ref="AM46:AM54" si="50">AK46/AD46</f>
        <v>2174.4</v>
      </c>
      <c r="AN46" s="271">
        <v>0.10299999999999999</v>
      </c>
      <c r="AO46" s="226">
        <f t="shared" ref="AO46:AO54" si="51">AJ46*AN46</f>
        <v>1801.0373999999999</v>
      </c>
      <c r="AP46" s="271">
        <v>0.10299999999999999</v>
      </c>
      <c r="AQ46" s="218">
        <f t="shared" ref="AQ46:AQ54" si="52">AK46*AP46</f>
        <v>2687.5584000000003</v>
      </c>
      <c r="AR46" s="228">
        <f t="shared" ref="AR46:AR54" si="53">AJ46/AD46</f>
        <v>1457.1499999999999</v>
      </c>
      <c r="AS46" s="228">
        <f t="shared" ref="AS46:AS54" si="54">AK46/AD46</f>
        <v>2174.4</v>
      </c>
    </row>
    <row r="47" spans="1:141" ht="20.100000000000001" customHeight="1" x14ac:dyDescent="0.2">
      <c r="A47" s="272">
        <v>3</v>
      </c>
      <c r="B47" s="210">
        <v>3</v>
      </c>
      <c r="C47" s="249">
        <v>13</v>
      </c>
      <c r="D47" s="209">
        <v>1.57</v>
      </c>
      <c r="E47" s="222">
        <f t="shared" si="47"/>
        <v>20.41</v>
      </c>
      <c r="F47" s="209">
        <v>0.1</v>
      </c>
      <c r="G47" s="209">
        <v>0.15</v>
      </c>
      <c r="H47" s="209">
        <v>0.2</v>
      </c>
      <c r="I47" s="209">
        <v>0.25</v>
      </c>
      <c r="J47" s="262">
        <v>0.35</v>
      </c>
      <c r="K47" s="222">
        <v>0.15</v>
      </c>
      <c r="L47" s="222">
        <v>0.25</v>
      </c>
      <c r="M47" s="209">
        <v>0.1</v>
      </c>
      <c r="N47" s="209">
        <v>0.2</v>
      </c>
      <c r="O47" s="209">
        <v>0.5</v>
      </c>
      <c r="P47" s="209">
        <v>0.7</v>
      </c>
      <c r="Q47" s="223"/>
      <c r="R47" s="209"/>
      <c r="S47" s="209"/>
      <c r="T47" s="209"/>
      <c r="U47" s="262"/>
      <c r="V47" s="262"/>
      <c r="W47" s="262"/>
      <c r="X47" s="262"/>
      <c r="Y47" s="222">
        <f t="shared" si="39"/>
        <v>4.55</v>
      </c>
      <c r="Z47" s="222">
        <f t="shared" si="40"/>
        <v>6.5</v>
      </c>
      <c r="AA47" s="222">
        <f t="shared" si="41"/>
        <v>12.35</v>
      </c>
      <c r="AB47" s="222">
        <f t="shared" si="42"/>
        <v>15.6</v>
      </c>
      <c r="AC47" s="222">
        <f t="shared" si="43"/>
        <v>16.899999999999999</v>
      </c>
      <c r="AD47" s="249">
        <v>13</v>
      </c>
      <c r="AE47" s="224">
        <f t="shared" si="44"/>
        <v>24.96</v>
      </c>
      <c r="AF47" s="210"/>
      <c r="AG47" s="225">
        <f t="shared" si="45"/>
        <v>37.31</v>
      </c>
      <c r="AH47" s="225"/>
      <c r="AI47" s="209">
        <v>755</v>
      </c>
      <c r="AJ47" s="226">
        <f t="shared" si="46"/>
        <v>18844.8</v>
      </c>
      <c r="AK47" s="218">
        <f t="shared" si="48"/>
        <v>28169.050000000003</v>
      </c>
      <c r="AL47" s="250">
        <f t="shared" si="49"/>
        <v>1449.6</v>
      </c>
      <c r="AM47" s="322">
        <f t="shared" si="50"/>
        <v>2166.8500000000004</v>
      </c>
      <c r="AN47" s="271">
        <v>0.10199999999999999</v>
      </c>
      <c r="AO47" s="226">
        <f t="shared" si="51"/>
        <v>1922.1695999999997</v>
      </c>
      <c r="AP47" s="271">
        <v>0.10199999999999999</v>
      </c>
      <c r="AQ47" s="218">
        <f t="shared" si="52"/>
        <v>2873.2431000000001</v>
      </c>
      <c r="AR47" s="228">
        <f t="shared" si="53"/>
        <v>1449.6</v>
      </c>
      <c r="AS47" s="228">
        <f t="shared" si="54"/>
        <v>2166.8500000000004</v>
      </c>
    </row>
    <row r="48" spans="1:141" ht="20.100000000000001" customHeight="1" x14ac:dyDescent="0.2">
      <c r="A48" s="272">
        <v>4</v>
      </c>
      <c r="B48" s="210">
        <v>4</v>
      </c>
      <c r="C48" s="249">
        <v>14</v>
      </c>
      <c r="D48" s="209">
        <v>1.56</v>
      </c>
      <c r="E48" s="222">
        <f t="shared" si="47"/>
        <v>21.84</v>
      </c>
      <c r="F48" s="209">
        <v>0.1</v>
      </c>
      <c r="G48" s="209">
        <v>0.15</v>
      </c>
      <c r="H48" s="209">
        <v>0.2</v>
      </c>
      <c r="I48" s="209">
        <v>0.25</v>
      </c>
      <c r="J48" s="262">
        <v>0.35</v>
      </c>
      <c r="K48" s="222">
        <v>0.15</v>
      </c>
      <c r="L48" s="222">
        <v>0.25</v>
      </c>
      <c r="M48" s="209">
        <v>0.1</v>
      </c>
      <c r="N48" s="209">
        <v>0.2</v>
      </c>
      <c r="O48" s="209">
        <v>0.5</v>
      </c>
      <c r="P48" s="209">
        <v>0.7</v>
      </c>
      <c r="Q48" s="223"/>
      <c r="R48" s="209"/>
      <c r="S48" s="209"/>
      <c r="T48" s="209"/>
      <c r="U48" s="262"/>
      <c r="V48" s="262"/>
      <c r="W48" s="262"/>
      <c r="X48" s="262"/>
      <c r="Y48" s="222">
        <f t="shared" si="39"/>
        <v>4.8999999999999995</v>
      </c>
      <c r="Z48" s="222">
        <f t="shared" si="40"/>
        <v>7</v>
      </c>
      <c r="AA48" s="222">
        <f t="shared" si="41"/>
        <v>13.299999999999999</v>
      </c>
      <c r="AB48" s="222">
        <f t="shared" si="42"/>
        <v>16.8</v>
      </c>
      <c r="AC48" s="222">
        <f t="shared" si="43"/>
        <v>18.199999999999996</v>
      </c>
      <c r="AD48" s="249">
        <v>14</v>
      </c>
      <c r="AE48" s="224">
        <f t="shared" si="44"/>
        <v>26.74</v>
      </c>
      <c r="AF48" s="210"/>
      <c r="AG48" s="225">
        <f t="shared" si="45"/>
        <v>40.039999999999992</v>
      </c>
      <c r="AH48" s="225"/>
      <c r="AI48" s="209">
        <v>755</v>
      </c>
      <c r="AJ48" s="226">
        <f t="shared" si="46"/>
        <v>20188.699999999997</v>
      </c>
      <c r="AK48" s="218">
        <f t="shared" si="48"/>
        <v>30230.199999999993</v>
      </c>
      <c r="AL48" s="250">
        <f t="shared" si="49"/>
        <v>1442.0499999999997</v>
      </c>
      <c r="AM48" s="322">
        <f t="shared" si="50"/>
        <v>2159.2999999999997</v>
      </c>
      <c r="AN48" s="271">
        <v>0.10100000000000001</v>
      </c>
      <c r="AO48" s="226">
        <f t="shared" si="51"/>
        <v>2039.0586999999998</v>
      </c>
      <c r="AP48" s="271">
        <v>0.10100000000000001</v>
      </c>
      <c r="AQ48" s="218">
        <f t="shared" si="52"/>
        <v>3053.2501999999995</v>
      </c>
      <c r="AR48" s="228">
        <f t="shared" si="53"/>
        <v>1442.0499999999997</v>
      </c>
      <c r="AS48" s="228">
        <f t="shared" si="54"/>
        <v>2159.2999999999997</v>
      </c>
    </row>
    <row r="49" spans="1:45" ht="20.100000000000001" customHeight="1" x14ac:dyDescent="0.2">
      <c r="A49" s="272">
        <v>5</v>
      </c>
      <c r="B49" s="210">
        <v>5</v>
      </c>
      <c r="C49" s="249">
        <v>15</v>
      </c>
      <c r="D49" s="209">
        <v>1.55</v>
      </c>
      <c r="E49" s="222">
        <f t="shared" si="47"/>
        <v>23.25</v>
      </c>
      <c r="F49" s="209">
        <v>0.1</v>
      </c>
      <c r="G49" s="209">
        <v>0.15</v>
      </c>
      <c r="H49" s="209">
        <v>0.2</v>
      </c>
      <c r="I49" s="209">
        <v>0.25</v>
      </c>
      <c r="J49" s="262">
        <v>0.35</v>
      </c>
      <c r="K49" s="222">
        <v>0.15</v>
      </c>
      <c r="L49" s="222">
        <v>0.25</v>
      </c>
      <c r="M49" s="209">
        <v>0.1</v>
      </c>
      <c r="N49" s="209">
        <v>0.2</v>
      </c>
      <c r="O49" s="209">
        <v>0.5</v>
      </c>
      <c r="P49" s="209">
        <v>0.7</v>
      </c>
      <c r="Q49" s="223"/>
      <c r="R49" s="209"/>
      <c r="S49" s="209"/>
      <c r="T49" s="209"/>
      <c r="U49" s="262"/>
      <c r="V49" s="262"/>
      <c r="W49" s="262"/>
      <c r="X49" s="262"/>
      <c r="Y49" s="222">
        <f t="shared" si="39"/>
        <v>5.25</v>
      </c>
      <c r="Z49" s="222">
        <f t="shared" si="40"/>
        <v>7.5</v>
      </c>
      <c r="AA49" s="222">
        <f t="shared" si="41"/>
        <v>14.25</v>
      </c>
      <c r="AB49" s="222">
        <f t="shared" si="42"/>
        <v>18</v>
      </c>
      <c r="AC49" s="222">
        <f t="shared" si="43"/>
        <v>19.499999999999996</v>
      </c>
      <c r="AD49" s="249">
        <v>15</v>
      </c>
      <c r="AE49" s="224">
        <f t="shared" si="44"/>
        <v>28.5</v>
      </c>
      <c r="AF49" s="210"/>
      <c r="AG49" s="225">
        <f t="shared" si="45"/>
        <v>42.75</v>
      </c>
      <c r="AH49" s="225"/>
      <c r="AI49" s="209">
        <v>755</v>
      </c>
      <c r="AJ49" s="226">
        <f t="shared" si="46"/>
        <v>21517.5</v>
      </c>
      <c r="AK49" s="218">
        <f t="shared" si="48"/>
        <v>32276.25</v>
      </c>
      <c r="AL49" s="250">
        <f t="shared" si="49"/>
        <v>1434.5</v>
      </c>
      <c r="AM49" s="322">
        <f t="shared" si="50"/>
        <v>2151.75</v>
      </c>
      <c r="AN49" s="271">
        <v>0.1</v>
      </c>
      <c r="AO49" s="226">
        <f t="shared" si="51"/>
        <v>2151.75</v>
      </c>
      <c r="AP49" s="271">
        <v>0.1</v>
      </c>
      <c r="AQ49" s="218">
        <f t="shared" si="52"/>
        <v>3227.625</v>
      </c>
      <c r="AR49" s="228">
        <f t="shared" si="53"/>
        <v>1434.5</v>
      </c>
      <c r="AS49" s="228">
        <f t="shared" si="54"/>
        <v>2151.75</v>
      </c>
    </row>
    <row r="50" spans="1:45" ht="20.100000000000001" customHeight="1" x14ac:dyDescent="0.2">
      <c r="A50" s="272">
        <v>6</v>
      </c>
      <c r="B50" s="210">
        <v>6</v>
      </c>
      <c r="C50" s="249">
        <v>16</v>
      </c>
      <c r="D50" s="209">
        <v>1.54</v>
      </c>
      <c r="E50" s="222">
        <f t="shared" si="47"/>
        <v>24.64</v>
      </c>
      <c r="F50" s="209">
        <v>0.1</v>
      </c>
      <c r="G50" s="209">
        <v>0.15</v>
      </c>
      <c r="H50" s="209">
        <v>0.2</v>
      </c>
      <c r="I50" s="209">
        <v>0.25</v>
      </c>
      <c r="J50" s="262">
        <v>0.35</v>
      </c>
      <c r="K50" s="222">
        <v>0.15</v>
      </c>
      <c r="L50" s="222">
        <v>0.25</v>
      </c>
      <c r="M50" s="209">
        <v>0.1</v>
      </c>
      <c r="N50" s="209">
        <v>0.2</v>
      </c>
      <c r="O50" s="209">
        <v>0.5</v>
      </c>
      <c r="P50" s="209">
        <v>0.7</v>
      </c>
      <c r="Q50" s="223"/>
      <c r="R50" s="209"/>
      <c r="S50" s="209"/>
      <c r="T50" s="209"/>
      <c r="U50" s="262"/>
      <c r="V50" s="262"/>
      <c r="W50" s="262"/>
      <c r="X50" s="262"/>
      <c r="Y50" s="222">
        <f t="shared" si="39"/>
        <v>5.6</v>
      </c>
      <c r="Z50" s="222">
        <f t="shared" si="40"/>
        <v>8</v>
      </c>
      <c r="AA50" s="222">
        <f t="shared" si="41"/>
        <v>15.2</v>
      </c>
      <c r="AB50" s="222">
        <f t="shared" si="42"/>
        <v>19.2</v>
      </c>
      <c r="AC50" s="222">
        <f t="shared" si="43"/>
        <v>20.799999999999997</v>
      </c>
      <c r="AD50" s="249">
        <v>16</v>
      </c>
      <c r="AE50" s="224">
        <f t="shared" si="44"/>
        <v>30.240000000000002</v>
      </c>
      <c r="AF50" s="210"/>
      <c r="AG50" s="225">
        <f t="shared" si="45"/>
        <v>45.44</v>
      </c>
      <c r="AH50" s="225"/>
      <c r="AI50" s="209">
        <v>755</v>
      </c>
      <c r="AJ50" s="226">
        <f t="shared" si="46"/>
        <v>22831.200000000001</v>
      </c>
      <c r="AK50" s="218">
        <f t="shared" si="48"/>
        <v>34307.199999999997</v>
      </c>
      <c r="AL50" s="250">
        <f t="shared" si="49"/>
        <v>1426.95</v>
      </c>
      <c r="AM50" s="322">
        <f t="shared" si="50"/>
        <v>2144.1999999999998</v>
      </c>
      <c r="AN50" s="271">
        <v>9.9000000000000005E-2</v>
      </c>
      <c r="AO50" s="226">
        <f t="shared" si="51"/>
        <v>2260.2888000000003</v>
      </c>
      <c r="AP50" s="271">
        <v>9.9000000000000005E-2</v>
      </c>
      <c r="AQ50" s="218">
        <f t="shared" si="52"/>
        <v>3396.4128000000001</v>
      </c>
      <c r="AR50" s="228">
        <f t="shared" si="53"/>
        <v>1426.95</v>
      </c>
      <c r="AS50" s="228">
        <f t="shared" si="54"/>
        <v>2144.1999999999998</v>
      </c>
    </row>
    <row r="51" spans="1:45" ht="20.100000000000001" customHeight="1" x14ac:dyDescent="0.2">
      <c r="A51" s="272">
        <v>7</v>
      </c>
      <c r="B51" s="210">
        <v>7</v>
      </c>
      <c r="C51" s="249">
        <v>17</v>
      </c>
      <c r="D51" s="209">
        <v>1.53</v>
      </c>
      <c r="E51" s="222">
        <f t="shared" si="47"/>
        <v>26.01</v>
      </c>
      <c r="F51" s="209">
        <v>0.1</v>
      </c>
      <c r="G51" s="209">
        <v>0.15</v>
      </c>
      <c r="H51" s="209">
        <v>0.2</v>
      </c>
      <c r="I51" s="209">
        <v>0.25</v>
      </c>
      <c r="J51" s="262">
        <v>0.35</v>
      </c>
      <c r="K51" s="222">
        <v>0.15</v>
      </c>
      <c r="L51" s="222">
        <v>0.25</v>
      </c>
      <c r="M51" s="209">
        <v>0.1</v>
      </c>
      <c r="N51" s="209">
        <v>0.2</v>
      </c>
      <c r="O51" s="209">
        <v>0.5</v>
      </c>
      <c r="P51" s="209">
        <v>0.7</v>
      </c>
      <c r="Q51" s="223"/>
      <c r="R51" s="209"/>
      <c r="S51" s="209"/>
      <c r="T51" s="209"/>
      <c r="U51" s="262"/>
      <c r="V51" s="262"/>
      <c r="W51" s="262"/>
      <c r="X51" s="262"/>
      <c r="Y51" s="222">
        <f t="shared" si="39"/>
        <v>5.9499999999999993</v>
      </c>
      <c r="Z51" s="222">
        <f t="shared" si="40"/>
        <v>8.5</v>
      </c>
      <c r="AA51" s="222">
        <f t="shared" si="41"/>
        <v>16.149999999999999</v>
      </c>
      <c r="AB51" s="222">
        <f t="shared" si="42"/>
        <v>20.399999999999999</v>
      </c>
      <c r="AC51" s="222">
        <f t="shared" si="43"/>
        <v>22.099999999999998</v>
      </c>
      <c r="AD51" s="249">
        <v>17</v>
      </c>
      <c r="AE51" s="224">
        <f t="shared" si="44"/>
        <v>31.96</v>
      </c>
      <c r="AF51" s="210"/>
      <c r="AG51" s="225">
        <f t="shared" si="45"/>
        <v>48.11</v>
      </c>
      <c r="AH51" s="225"/>
      <c r="AI51" s="209">
        <v>755</v>
      </c>
      <c r="AJ51" s="226">
        <f t="shared" si="46"/>
        <v>24129.8</v>
      </c>
      <c r="AK51" s="218">
        <f t="shared" si="48"/>
        <v>36323.050000000003</v>
      </c>
      <c r="AL51" s="250">
        <f t="shared" si="49"/>
        <v>1419.3999999999999</v>
      </c>
      <c r="AM51" s="322">
        <f t="shared" si="50"/>
        <v>2136.65</v>
      </c>
      <c r="AN51" s="271">
        <v>9.8000000000000004E-2</v>
      </c>
      <c r="AO51" s="226">
        <f t="shared" si="51"/>
        <v>2364.7204000000002</v>
      </c>
      <c r="AP51" s="271">
        <v>9.8000000000000004E-2</v>
      </c>
      <c r="AQ51" s="218">
        <f t="shared" si="52"/>
        <v>3559.6589000000004</v>
      </c>
      <c r="AR51" s="228">
        <f t="shared" si="53"/>
        <v>1419.3999999999999</v>
      </c>
      <c r="AS51" s="228">
        <f t="shared" si="54"/>
        <v>2136.65</v>
      </c>
    </row>
    <row r="52" spans="1:45" ht="20.100000000000001" customHeight="1" x14ac:dyDescent="0.2">
      <c r="A52" s="272">
        <v>8</v>
      </c>
      <c r="B52" s="210">
        <v>8</v>
      </c>
      <c r="C52" s="249">
        <v>18</v>
      </c>
      <c r="D52" s="209">
        <v>1.52</v>
      </c>
      <c r="E52" s="222">
        <f t="shared" si="47"/>
        <v>27.36</v>
      </c>
      <c r="F52" s="209">
        <v>0.1</v>
      </c>
      <c r="G52" s="209">
        <v>0.15</v>
      </c>
      <c r="H52" s="209">
        <v>0.2</v>
      </c>
      <c r="I52" s="209">
        <v>0.25</v>
      </c>
      <c r="J52" s="262">
        <v>0.35</v>
      </c>
      <c r="K52" s="222">
        <v>0.15</v>
      </c>
      <c r="L52" s="222">
        <v>0.25</v>
      </c>
      <c r="M52" s="209">
        <v>0.1</v>
      </c>
      <c r="N52" s="209">
        <v>0.2</v>
      </c>
      <c r="O52" s="209">
        <v>0.5</v>
      </c>
      <c r="P52" s="209">
        <v>0.7</v>
      </c>
      <c r="Q52" s="223"/>
      <c r="R52" s="209"/>
      <c r="S52" s="209"/>
      <c r="T52" s="209"/>
      <c r="U52" s="262"/>
      <c r="V52" s="262"/>
      <c r="W52" s="262"/>
      <c r="X52" s="262"/>
      <c r="Y52" s="222">
        <f t="shared" si="39"/>
        <v>6.3</v>
      </c>
      <c r="Z52" s="222">
        <f t="shared" si="40"/>
        <v>9</v>
      </c>
      <c r="AA52" s="222">
        <f t="shared" si="41"/>
        <v>17.099999999999998</v>
      </c>
      <c r="AB52" s="222">
        <f t="shared" si="42"/>
        <v>21.599999999999998</v>
      </c>
      <c r="AC52" s="222">
        <f t="shared" si="43"/>
        <v>23.4</v>
      </c>
      <c r="AD52" s="249">
        <v>18</v>
      </c>
      <c r="AE52" s="224">
        <f t="shared" si="44"/>
        <v>33.659999999999997</v>
      </c>
      <c r="AF52" s="210"/>
      <c r="AG52" s="225">
        <f t="shared" si="45"/>
        <v>50.76</v>
      </c>
      <c r="AH52" s="225"/>
      <c r="AI52" s="209">
        <v>755</v>
      </c>
      <c r="AJ52" s="226">
        <f t="shared" si="46"/>
        <v>25413.299999999996</v>
      </c>
      <c r="AK52" s="218">
        <f t="shared" si="48"/>
        <v>38323.799999999996</v>
      </c>
      <c r="AL52" s="250">
        <f t="shared" si="49"/>
        <v>1411.8499999999997</v>
      </c>
      <c r="AM52" s="322">
        <f t="shared" si="50"/>
        <v>2129.1</v>
      </c>
      <c r="AN52" s="271">
        <v>9.7000000000000003E-2</v>
      </c>
      <c r="AO52" s="226">
        <f t="shared" si="51"/>
        <v>2465.0900999999994</v>
      </c>
      <c r="AP52" s="271">
        <v>9.7000000000000003E-2</v>
      </c>
      <c r="AQ52" s="218">
        <f t="shared" si="52"/>
        <v>3717.4085999999998</v>
      </c>
      <c r="AR52" s="228">
        <f t="shared" si="53"/>
        <v>1411.8499999999997</v>
      </c>
      <c r="AS52" s="228">
        <f t="shared" si="54"/>
        <v>2129.1</v>
      </c>
    </row>
    <row r="53" spans="1:45" ht="20.100000000000001" customHeight="1" x14ac:dyDescent="0.2">
      <c r="A53" s="272">
        <v>9</v>
      </c>
      <c r="B53" s="210">
        <v>9</v>
      </c>
      <c r="C53" s="249">
        <v>19</v>
      </c>
      <c r="D53" s="209">
        <v>1.51</v>
      </c>
      <c r="E53" s="222">
        <f t="shared" si="47"/>
        <v>28.69</v>
      </c>
      <c r="F53" s="209">
        <v>0.1</v>
      </c>
      <c r="G53" s="209">
        <v>0.15</v>
      </c>
      <c r="H53" s="209">
        <v>0.2</v>
      </c>
      <c r="I53" s="209">
        <v>0.25</v>
      </c>
      <c r="J53" s="262">
        <v>0.35</v>
      </c>
      <c r="K53" s="222">
        <v>0.15</v>
      </c>
      <c r="L53" s="222">
        <v>0.25</v>
      </c>
      <c r="M53" s="209">
        <v>0.1</v>
      </c>
      <c r="N53" s="209">
        <v>0.2</v>
      </c>
      <c r="O53" s="209">
        <v>0.5</v>
      </c>
      <c r="P53" s="209">
        <v>0.7</v>
      </c>
      <c r="Q53" s="223"/>
      <c r="R53" s="209"/>
      <c r="S53" s="209"/>
      <c r="T53" s="209"/>
      <c r="U53" s="262"/>
      <c r="V53" s="262"/>
      <c r="W53" s="262"/>
      <c r="X53" s="262"/>
      <c r="Y53" s="222">
        <f t="shared" si="39"/>
        <v>6.6499999999999995</v>
      </c>
      <c r="Z53" s="222">
        <f t="shared" si="40"/>
        <v>9.5</v>
      </c>
      <c r="AA53" s="222">
        <f t="shared" si="41"/>
        <v>18.05</v>
      </c>
      <c r="AB53" s="222">
        <f t="shared" si="42"/>
        <v>22.8</v>
      </c>
      <c r="AC53" s="222">
        <f t="shared" si="43"/>
        <v>24.699999999999996</v>
      </c>
      <c r="AD53" s="249">
        <v>19</v>
      </c>
      <c r="AE53" s="224">
        <f t="shared" si="44"/>
        <v>35.340000000000003</v>
      </c>
      <c r="AF53" s="210"/>
      <c r="AG53" s="225">
        <f t="shared" si="45"/>
        <v>53.39</v>
      </c>
      <c r="AH53" s="225"/>
      <c r="AI53" s="209">
        <v>755</v>
      </c>
      <c r="AJ53" s="226">
        <f t="shared" si="46"/>
        <v>26681.700000000004</v>
      </c>
      <c r="AK53" s="218">
        <f t="shared" si="48"/>
        <v>40309.449999999997</v>
      </c>
      <c r="AL53" s="250">
        <f t="shared" si="49"/>
        <v>1404.3000000000002</v>
      </c>
      <c r="AM53" s="322">
        <f t="shared" si="50"/>
        <v>2121.5499999999997</v>
      </c>
      <c r="AN53" s="271">
        <v>9.6000000000000002E-2</v>
      </c>
      <c r="AO53" s="226">
        <f t="shared" si="51"/>
        <v>2561.4432000000006</v>
      </c>
      <c r="AP53" s="271">
        <v>9.6000000000000002E-2</v>
      </c>
      <c r="AQ53" s="218">
        <f t="shared" si="52"/>
        <v>3869.7071999999998</v>
      </c>
      <c r="AR53" s="228">
        <f t="shared" si="53"/>
        <v>1404.3000000000002</v>
      </c>
      <c r="AS53" s="228">
        <f t="shared" si="54"/>
        <v>2121.5499999999997</v>
      </c>
    </row>
    <row r="54" spans="1:45" ht="20.100000000000001" customHeight="1" thickBot="1" x14ac:dyDescent="0.25">
      <c r="A54" s="273">
        <v>10</v>
      </c>
      <c r="B54" s="210">
        <v>10</v>
      </c>
      <c r="C54" s="249">
        <v>20</v>
      </c>
      <c r="D54" s="209">
        <v>1.5</v>
      </c>
      <c r="E54" s="222">
        <f t="shared" si="47"/>
        <v>30</v>
      </c>
      <c r="F54" s="209">
        <v>0.1</v>
      </c>
      <c r="G54" s="209">
        <v>0.15</v>
      </c>
      <c r="H54" s="209">
        <v>0.2</v>
      </c>
      <c r="I54" s="209">
        <v>0.25</v>
      </c>
      <c r="J54" s="262">
        <v>0.35</v>
      </c>
      <c r="K54" s="222">
        <v>0.15</v>
      </c>
      <c r="L54" s="222">
        <v>0.25</v>
      </c>
      <c r="M54" s="209">
        <v>0.1</v>
      </c>
      <c r="N54" s="209">
        <v>0.2</v>
      </c>
      <c r="O54" s="209">
        <v>0.5</v>
      </c>
      <c r="P54" s="209">
        <v>0.7</v>
      </c>
      <c r="Q54" s="223"/>
      <c r="R54" s="209"/>
      <c r="S54" s="209"/>
      <c r="T54" s="209"/>
      <c r="U54" s="262"/>
      <c r="V54" s="262"/>
      <c r="W54" s="262"/>
      <c r="X54" s="262"/>
      <c r="Y54" s="222">
        <f t="shared" si="39"/>
        <v>7</v>
      </c>
      <c r="Z54" s="222">
        <f t="shared" si="40"/>
        <v>10</v>
      </c>
      <c r="AA54" s="222">
        <f t="shared" si="41"/>
        <v>19</v>
      </c>
      <c r="AB54" s="222">
        <f t="shared" si="42"/>
        <v>24</v>
      </c>
      <c r="AC54" s="222">
        <f t="shared" si="43"/>
        <v>25.999999999999996</v>
      </c>
      <c r="AD54" s="249">
        <v>20</v>
      </c>
      <c r="AE54" s="224">
        <f t="shared" si="44"/>
        <v>37</v>
      </c>
      <c r="AF54" s="210"/>
      <c r="AG54" s="225">
        <f t="shared" si="45"/>
        <v>56</v>
      </c>
      <c r="AH54" s="225"/>
      <c r="AI54" s="209">
        <v>755</v>
      </c>
      <c r="AJ54" s="226">
        <f t="shared" si="46"/>
        <v>27935</v>
      </c>
      <c r="AK54" s="218">
        <f t="shared" si="48"/>
        <v>42280</v>
      </c>
      <c r="AL54" s="250">
        <f t="shared" si="49"/>
        <v>1396.75</v>
      </c>
      <c r="AM54" s="322">
        <f t="shared" si="50"/>
        <v>2114</v>
      </c>
      <c r="AN54" s="271">
        <v>9.5000000000000001E-2</v>
      </c>
      <c r="AO54" s="226">
        <f t="shared" si="51"/>
        <v>2653.8249999999998</v>
      </c>
      <c r="AP54" s="271">
        <v>9.5000000000000001E-2</v>
      </c>
      <c r="AQ54" s="218">
        <f t="shared" si="52"/>
        <v>4016.6</v>
      </c>
      <c r="AR54" s="228">
        <f t="shared" si="53"/>
        <v>1396.75</v>
      </c>
      <c r="AS54" s="228">
        <f t="shared" si="54"/>
        <v>2114</v>
      </c>
    </row>
    <row r="55" spans="1:45" ht="20.100000000000001" customHeight="1" x14ac:dyDescent="0.2">
      <c r="C55" s="253"/>
      <c r="AD55" s="253"/>
      <c r="AE55" s="274"/>
      <c r="AF55" s="274"/>
      <c r="AG55" s="274"/>
      <c r="AH55" s="274"/>
      <c r="AI55" s="274"/>
      <c r="AJ55" s="274"/>
      <c r="AK55" s="275"/>
      <c r="AL55" s="276"/>
      <c r="AM55" s="207"/>
      <c r="AN55" s="246"/>
      <c r="AP55" s="246"/>
    </row>
    <row r="56" spans="1:45" s="245" customFormat="1" ht="20.100000000000001" customHeight="1" x14ac:dyDescent="0.2">
      <c r="A56" s="277" t="s">
        <v>300</v>
      </c>
      <c r="B56" s="277"/>
      <c r="C56" s="566" t="s">
        <v>301</v>
      </c>
      <c r="D56" s="566"/>
      <c r="E56" s="566"/>
      <c r="F56" s="566"/>
      <c r="G56" s="566"/>
      <c r="H56" s="566"/>
      <c r="I56" s="566"/>
      <c r="J56" s="566"/>
      <c r="K56" s="566"/>
      <c r="L56" s="566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66"/>
      <c r="Z56" s="566"/>
      <c r="AA56" s="566"/>
      <c r="AB56" s="566"/>
      <c r="AC56" s="566"/>
      <c r="AD56" s="277" t="s">
        <v>302</v>
      </c>
      <c r="AE56" s="278"/>
      <c r="AF56" s="278"/>
      <c r="AG56" s="278"/>
      <c r="AH56" s="278"/>
      <c r="AI56" s="278"/>
      <c r="AJ56" s="278"/>
      <c r="AK56" s="279"/>
      <c r="AL56" s="280"/>
      <c r="AM56" s="281"/>
      <c r="AN56" s="282"/>
      <c r="AP56" s="282"/>
    </row>
    <row r="57" spans="1:45" s="245" customFormat="1" ht="20.100000000000001" customHeight="1" x14ac:dyDescent="0.2">
      <c r="A57" s="283"/>
      <c r="B57" s="283"/>
      <c r="C57" s="283"/>
      <c r="D57" s="284" t="s">
        <v>260</v>
      </c>
      <c r="E57" s="284"/>
      <c r="F57" s="567" t="s">
        <v>261</v>
      </c>
      <c r="G57" s="567"/>
      <c r="H57" s="567"/>
      <c r="I57" s="567"/>
      <c r="J57" s="567"/>
      <c r="K57" s="567" t="s">
        <v>262</v>
      </c>
      <c r="L57" s="567"/>
      <c r="M57" s="567" t="s">
        <v>263</v>
      </c>
      <c r="N57" s="567"/>
      <c r="O57" s="567"/>
      <c r="P57" s="567"/>
      <c r="Q57" s="568">
        <v>5</v>
      </c>
      <c r="R57" s="568"/>
      <c r="S57" s="568"/>
      <c r="T57" s="568"/>
      <c r="U57" s="568"/>
      <c r="V57" s="568"/>
      <c r="W57" s="568"/>
      <c r="X57" s="568"/>
      <c r="Y57" s="568"/>
      <c r="Z57" s="568"/>
      <c r="AA57" s="568"/>
      <c r="AB57" s="568"/>
      <c r="AC57" s="568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</row>
    <row r="58" spans="1:45" s="181" customFormat="1" ht="126.75" customHeight="1" x14ac:dyDescent="0.2">
      <c r="A58" s="285" t="s">
        <v>264</v>
      </c>
      <c r="B58" s="209" t="s">
        <v>265</v>
      </c>
      <c r="C58" s="211" t="s">
        <v>266</v>
      </c>
      <c r="D58" s="210" t="s">
        <v>267</v>
      </c>
      <c r="E58" s="212" t="s">
        <v>268</v>
      </c>
      <c r="F58" s="555" t="s">
        <v>288</v>
      </c>
      <c r="G58" s="555"/>
      <c r="H58" s="555"/>
      <c r="I58" s="555"/>
      <c r="J58" s="555"/>
      <c r="K58" s="556" t="s">
        <v>270</v>
      </c>
      <c r="L58" s="556"/>
      <c r="M58" s="555" t="s">
        <v>271</v>
      </c>
      <c r="N58" s="555"/>
      <c r="O58" s="555"/>
      <c r="P58" s="555"/>
      <c r="Q58" s="557" t="s">
        <v>272</v>
      </c>
      <c r="R58" s="558"/>
      <c r="S58" s="558"/>
      <c r="T58" s="559"/>
      <c r="U58" s="557" t="s">
        <v>273</v>
      </c>
      <c r="V58" s="558"/>
      <c r="W58" s="558"/>
      <c r="X58" s="559"/>
      <c r="Y58" s="560" t="s">
        <v>274</v>
      </c>
      <c r="Z58" s="560"/>
      <c r="AA58" s="560"/>
      <c r="AB58" s="560"/>
      <c r="AC58" s="560"/>
      <c r="AD58" s="211" t="s">
        <v>298</v>
      </c>
      <c r="AE58" s="213" t="s">
        <v>276</v>
      </c>
      <c r="AF58" s="210"/>
      <c r="AG58" s="214" t="s">
        <v>277</v>
      </c>
      <c r="AH58" s="214"/>
      <c r="AI58" s="210" t="s">
        <v>303</v>
      </c>
      <c r="AJ58" s="213" t="s">
        <v>279</v>
      </c>
      <c r="AK58" s="214" t="s">
        <v>304</v>
      </c>
      <c r="AL58" s="215" t="s">
        <v>290</v>
      </c>
      <c r="AM58" s="216" t="s">
        <v>291</v>
      </c>
      <c r="AN58" s="217" t="s">
        <v>281</v>
      </c>
      <c r="AO58" s="215" t="s">
        <v>292</v>
      </c>
      <c r="AP58" s="217" t="s">
        <v>283</v>
      </c>
      <c r="AQ58" s="218" t="s">
        <v>293</v>
      </c>
      <c r="AR58" s="182" t="s">
        <v>294</v>
      </c>
      <c r="AS58" s="182" t="s">
        <v>295</v>
      </c>
    </row>
    <row r="59" spans="1:45" ht="20.100000000000001" customHeight="1" x14ac:dyDescent="0.2">
      <c r="A59" s="286">
        <v>1</v>
      </c>
      <c r="B59" s="210">
        <v>1</v>
      </c>
      <c r="C59" s="287">
        <v>21</v>
      </c>
      <c r="D59" s="209">
        <v>1.49</v>
      </c>
      <c r="E59" s="222">
        <f>C59*D59</f>
        <v>31.29</v>
      </c>
      <c r="F59" s="209">
        <v>0.1</v>
      </c>
      <c r="G59" s="209">
        <v>0.15</v>
      </c>
      <c r="H59" s="209">
        <v>0.2</v>
      </c>
      <c r="I59" s="209">
        <v>0.25</v>
      </c>
      <c r="J59" s="209">
        <v>0.35</v>
      </c>
      <c r="K59" s="222">
        <v>0.15</v>
      </c>
      <c r="L59" s="222">
        <v>0.25</v>
      </c>
      <c r="M59" s="209">
        <v>0.1</v>
      </c>
      <c r="N59" s="209">
        <v>0.2</v>
      </c>
      <c r="O59" s="209">
        <v>0.5</v>
      </c>
      <c r="P59" s="209">
        <v>0.7</v>
      </c>
      <c r="Q59" s="223"/>
      <c r="R59" s="209"/>
      <c r="S59" s="209"/>
      <c r="T59" s="209"/>
      <c r="U59" s="209"/>
      <c r="V59" s="209"/>
      <c r="W59" s="209"/>
      <c r="X59" s="209"/>
      <c r="Y59" s="222">
        <f t="shared" ref="Y59:Y78" si="55">(F59+K59+M59+Q59+U59)*C59</f>
        <v>7.35</v>
      </c>
      <c r="Z59" s="222">
        <f t="shared" ref="Z59:Z78" si="56">(G59+K59+N59+R59+V59)*C59</f>
        <v>10.5</v>
      </c>
      <c r="AA59" s="222">
        <f t="shared" ref="AA59:AA78" si="57">(H59+L59+O59+S59+W59)*C59</f>
        <v>19.95</v>
      </c>
      <c r="AB59" s="222">
        <f t="shared" ref="AB59:AB78" si="58">(I59+L59+P59+T59+X59)*C59</f>
        <v>25.2</v>
      </c>
      <c r="AC59" s="222">
        <f t="shared" ref="AC59:AC78" si="59">(J59+L59+P59+T59+X59)*C59</f>
        <v>27.299999999999997</v>
      </c>
      <c r="AD59" s="287">
        <v>21</v>
      </c>
      <c r="AE59" s="224">
        <f t="shared" ref="AE59:AE78" si="60">E59+Y59</f>
        <v>38.64</v>
      </c>
      <c r="AF59" s="210"/>
      <c r="AG59" s="225">
        <f t="shared" ref="AG59:AG78" si="61">E59+AC59</f>
        <v>58.589999999999996</v>
      </c>
      <c r="AH59" s="225"/>
      <c r="AI59" s="209">
        <v>755</v>
      </c>
      <c r="AJ59" s="226">
        <f t="shared" ref="AJ59:AJ78" si="62">AE59*AI59</f>
        <v>29173.200000000001</v>
      </c>
      <c r="AK59" s="218">
        <f>AG59*AI59</f>
        <v>44235.45</v>
      </c>
      <c r="AL59" s="250">
        <f>AJ59/AD59</f>
        <v>1389.2</v>
      </c>
      <c r="AM59" s="322">
        <f>AK59/AD59</f>
        <v>2106.4499999999998</v>
      </c>
      <c r="AN59" s="227">
        <v>9.4E-2</v>
      </c>
      <c r="AO59" s="226">
        <f>AJ59*AN59</f>
        <v>2742.2808</v>
      </c>
      <c r="AP59" s="227">
        <v>9.4E-2</v>
      </c>
      <c r="AQ59" s="218">
        <f>AK59*AP59</f>
        <v>4158.1322999999993</v>
      </c>
      <c r="AR59" s="228">
        <f>AJ59/AD59</f>
        <v>1389.2</v>
      </c>
      <c r="AS59" s="228">
        <f>AK59/AD59</f>
        <v>2106.4499999999998</v>
      </c>
    </row>
    <row r="60" spans="1:45" ht="20.100000000000001" customHeight="1" x14ac:dyDescent="0.2">
      <c r="A60" s="286">
        <v>2</v>
      </c>
      <c r="B60" s="210">
        <v>2</v>
      </c>
      <c r="C60" s="287">
        <v>22</v>
      </c>
      <c r="D60" s="209">
        <v>1.49</v>
      </c>
      <c r="E60" s="222">
        <f t="shared" ref="E60:E68" si="63">C60*D60</f>
        <v>32.78</v>
      </c>
      <c r="F60" s="209">
        <v>0.1</v>
      </c>
      <c r="G60" s="209">
        <v>0.15</v>
      </c>
      <c r="H60" s="209">
        <v>0.2</v>
      </c>
      <c r="I60" s="209">
        <v>0.25</v>
      </c>
      <c r="J60" s="209">
        <v>0.35</v>
      </c>
      <c r="K60" s="222">
        <v>0.15</v>
      </c>
      <c r="L60" s="222">
        <v>0.25</v>
      </c>
      <c r="M60" s="209">
        <v>0.1</v>
      </c>
      <c r="N60" s="209">
        <v>0.2</v>
      </c>
      <c r="O60" s="209">
        <v>0.5</v>
      </c>
      <c r="P60" s="209">
        <v>0.7</v>
      </c>
      <c r="Q60" s="223"/>
      <c r="R60" s="209"/>
      <c r="S60" s="209"/>
      <c r="T60" s="209"/>
      <c r="U60" s="209"/>
      <c r="V60" s="209"/>
      <c r="W60" s="209"/>
      <c r="X60" s="209"/>
      <c r="Y60" s="222">
        <f t="shared" si="55"/>
        <v>7.6999999999999993</v>
      </c>
      <c r="Z60" s="222">
        <f t="shared" si="56"/>
        <v>11</v>
      </c>
      <c r="AA60" s="222">
        <f t="shared" si="57"/>
        <v>20.9</v>
      </c>
      <c r="AB60" s="222">
        <f t="shared" si="58"/>
        <v>26.4</v>
      </c>
      <c r="AC60" s="222">
        <f t="shared" si="59"/>
        <v>28.599999999999994</v>
      </c>
      <c r="AD60" s="287">
        <v>22</v>
      </c>
      <c r="AE60" s="224">
        <f t="shared" si="60"/>
        <v>40.480000000000004</v>
      </c>
      <c r="AF60" s="210"/>
      <c r="AG60" s="225">
        <f t="shared" si="61"/>
        <v>61.379999999999995</v>
      </c>
      <c r="AH60" s="225"/>
      <c r="AI60" s="209">
        <v>755</v>
      </c>
      <c r="AJ60" s="226">
        <f t="shared" si="62"/>
        <v>30562.400000000001</v>
      </c>
      <c r="AK60" s="218">
        <f t="shared" ref="AK60:AK68" si="64">AG60*AI60</f>
        <v>46341.899999999994</v>
      </c>
      <c r="AL60" s="250">
        <f t="shared" ref="AL60:AL78" si="65">AJ60/AD60</f>
        <v>1389.2</v>
      </c>
      <c r="AM60" s="322">
        <f t="shared" ref="AM60:AM78" si="66">AK60/AD60</f>
        <v>2106.4499999999998</v>
      </c>
      <c r="AN60" s="227">
        <v>9.2999999999999999E-2</v>
      </c>
      <c r="AO60" s="226">
        <f t="shared" ref="AO60:AO78" si="67">AJ60*AN60</f>
        <v>2842.3032000000003</v>
      </c>
      <c r="AP60" s="227">
        <v>9.2999999999999999E-2</v>
      </c>
      <c r="AQ60" s="218">
        <f t="shared" ref="AQ60:AQ78" si="68">AK60*AP60</f>
        <v>4309.7966999999999</v>
      </c>
    </row>
    <row r="61" spans="1:45" ht="20.100000000000001" customHeight="1" x14ac:dyDescent="0.2">
      <c r="A61" s="286">
        <v>3</v>
      </c>
      <c r="B61" s="210">
        <v>3</v>
      </c>
      <c r="C61" s="287">
        <v>23</v>
      </c>
      <c r="D61" s="209">
        <v>1.48</v>
      </c>
      <c r="E61" s="222">
        <f t="shared" si="63"/>
        <v>34.04</v>
      </c>
      <c r="F61" s="209">
        <v>0.1</v>
      </c>
      <c r="G61" s="209">
        <v>0.15</v>
      </c>
      <c r="H61" s="209">
        <v>0.2</v>
      </c>
      <c r="I61" s="209">
        <v>0.25</v>
      </c>
      <c r="J61" s="209">
        <v>0.35</v>
      </c>
      <c r="K61" s="222">
        <v>0.15</v>
      </c>
      <c r="L61" s="222">
        <v>0.25</v>
      </c>
      <c r="M61" s="209">
        <v>0.1</v>
      </c>
      <c r="N61" s="209">
        <v>0.2</v>
      </c>
      <c r="O61" s="209">
        <v>0.5</v>
      </c>
      <c r="P61" s="209">
        <v>0.7</v>
      </c>
      <c r="Q61" s="223"/>
      <c r="R61" s="209"/>
      <c r="S61" s="209"/>
      <c r="T61" s="209"/>
      <c r="U61" s="209"/>
      <c r="V61" s="209"/>
      <c r="W61" s="209"/>
      <c r="X61" s="209"/>
      <c r="Y61" s="222">
        <f t="shared" si="55"/>
        <v>8.0499999999999989</v>
      </c>
      <c r="Z61" s="222">
        <f t="shared" si="56"/>
        <v>11.5</v>
      </c>
      <c r="AA61" s="222">
        <f t="shared" si="57"/>
        <v>21.849999999999998</v>
      </c>
      <c r="AB61" s="222">
        <f t="shared" si="58"/>
        <v>27.599999999999998</v>
      </c>
      <c r="AC61" s="222">
        <f t="shared" si="59"/>
        <v>29.899999999999995</v>
      </c>
      <c r="AD61" s="287">
        <v>23</v>
      </c>
      <c r="AE61" s="224">
        <f t="shared" si="60"/>
        <v>42.089999999999996</v>
      </c>
      <c r="AF61" s="210"/>
      <c r="AG61" s="225">
        <f t="shared" si="61"/>
        <v>63.94</v>
      </c>
      <c r="AH61" s="225"/>
      <c r="AI61" s="209">
        <v>755</v>
      </c>
      <c r="AJ61" s="226">
        <f t="shared" si="62"/>
        <v>31777.949999999997</v>
      </c>
      <c r="AK61" s="218">
        <f t="shared" si="64"/>
        <v>48274.7</v>
      </c>
      <c r="AL61" s="250">
        <f t="shared" si="65"/>
        <v>1381.6499999999999</v>
      </c>
      <c r="AM61" s="322">
        <f t="shared" si="66"/>
        <v>2098.9</v>
      </c>
      <c r="AN61" s="227">
        <v>9.1999999999999998E-2</v>
      </c>
      <c r="AO61" s="226">
        <f t="shared" si="67"/>
        <v>2923.5713999999998</v>
      </c>
      <c r="AP61" s="227">
        <v>9.1999999999999998E-2</v>
      </c>
      <c r="AQ61" s="218">
        <f t="shared" si="68"/>
        <v>4441.2723999999998</v>
      </c>
    </row>
    <row r="62" spans="1:45" ht="20.100000000000001" customHeight="1" x14ac:dyDescent="0.2">
      <c r="A62" s="286">
        <v>4</v>
      </c>
      <c r="B62" s="210">
        <v>4</v>
      </c>
      <c r="C62" s="287">
        <v>24</v>
      </c>
      <c r="D62" s="209">
        <v>1.48</v>
      </c>
      <c r="E62" s="222">
        <f t="shared" si="63"/>
        <v>35.519999999999996</v>
      </c>
      <c r="F62" s="209">
        <v>0.1</v>
      </c>
      <c r="G62" s="209">
        <v>0.15</v>
      </c>
      <c r="H62" s="209">
        <v>0.2</v>
      </c>
      <c r="I62" s="209">
        <v>0.25</v>
      </c>
      <c r="J62" s="209">
        <v>0.35</v>
      </c>
      <c r="K62" s="222">
        <v>0.15</v>
      </c>
      <c r="L62" s="222">
        <v>0.25</v>
      </c>
      <c r="M62" s="209">
        <v>0.1</v>
      </c>
      <c r="N62" s="209">
        <v>0.2</v>
      </c>
      <c r="O62" s="209">
        <v>0.5</v>
      </c>
      <c r="P62" s="209">
        <v>0.7</v>
      </c>
      <c r="Q62" s="223"/>
      <c r="R62" s="209"/>
      <c r="S62" s="209"/>
      <c r="T62" s="209"/>
      <c r="U62" s="209"/>
      <c r="V62" s="209"/>
      <c r="W62" s="209"/>
      <c r="X62" s="209"/>
      <c r="Y62" s="222">
        <f t="shared" si="55"/>
        <v>8.3999999999999986</v>
      </c>
      <c r="Z62" s="222">
        <f t="shared" si="56"/>
        <v>12</v>
      </c>
      <c r="AA62" s="222">
        <f t="shared" si="57"/>
        <v>22.799999999999997</v>
      </c>
      <c r="AB62" s="222">
        <f t="shared" si="58"/>
        <v>28.799999999999997</v>
      </c>
      <c r="AC62" s="222">
        <f t="shared" si="59"/>
        <v>31.199999999999996</v>
      </c>
      <c r="AD62" s="287">
        <v>24</v>
      </c>
      <c r="AE62" s="224">
        <f t="shared" si="60"/>
        <v>43.919999999999995</v>
      </c>
      <c r="AF62" s="210"/>
      <c r="AG62" s="225">
        <f t="shared" si="61"/>
        <v>66.72</v>
      </c>
      <c r="AH62" s="225"/>
      <c r="AI62" s="209">
        <v>755</v>
      </c>
      <c r="AJ62" s="226">
        <f t="shared" si="62"/>
        <v>33159.599999999999</v>
      </c>
      <c r="AK62" s="218">
        <f t="shared" si="64"/>
        <v>50373.599999999999</v>
      </c>
      <c r="AL62" s="250">
        <f t="shared" si="65"/>
        <v>1381.6499999999999</v>
      </c>
      <c r="AM62" s="322">
        <f t="shared" si="66"/>
        <v>2098.9</v>
      </c>
      <c r="AN62" s="227">
        <v>9.0999999999999998E-2</v>
      </c>
      <c r="AO62" s="226">
        <f t="shared" si="67"/>
        <v>3017.5236</v>
      </c>
      <c r="AP62" s="227">
        <v>9.0999999999999998E-2</v>
      </c>
      <c r="AQ62" s="218">
        <f t="shared" si="68"/>
        <v>4583.9975999999997</v>
      </c>
    </row>
    <row r="63" spans="1:45" ht="20.100000000000001" customHeight="1" x14ac:dyDescent="0.2">
      <c r="A63" s="286">
        <v>5</v>
      </c>
      <c r="B63" s="210">
        <v>5</v>
      </c>
      <c r="C63" s="287">
        <v>25</v>
      </c>
      <c r="D63" s="209">
        <v>1.47</v>
      </c>
      <c r="E63" s="222">
        <f t="shared" si="63"/>
        <v>36.75</v>
      </c>
      <c r="F63" s="209">
        <v>0.1</v>
      </c>
      <c r="G63" s="209">
        <v>0.15</v>
      </c>
      <c r="H63" s="209">
        <v>0.2</v>
      </c>
      <c r="I63" s="209">
        <v>0.25</v>
      </c>
      <c r="J63" s="209">
        <v>0.35</v>
      </c>
      <c r="K63" s="222">
        <v>0.15</v>
      </c>
      <c r="L63" s="222">
        <v>0.25</v>
      </c>
      <c r="M63" s="209">
        <v>0.1</v>
      </c>
      <c r="N63" s="209">
        <v>0.2</v>
      </c>
      <c r="O63" s="209">
        <v>0.5</v>
      </c>
      <c r="P63" s="209">
        <v>0.7</v>
      </c>
      <c r="Q63" s="223"/>
      <c r="R63" s="209"/>
      <c r="S63" s="209"/>
      <c r="T63" s="209"/>
      <c r="U63" s="209"/>
      <c r="V63" s="209"/>
      <c r="W63" s="209"/>
      <c r="X63" s="209"/>
      <c r="Y63" s="222">
        <f t="shared" si="55"/>
        <v>8.75</v>
      </c>
      <c r="Z63" s="222">
        <f t="shared" si="56"/>
        <v>12.5</v>
      </c>
      <c r="AA63" s="222">
        <f t="shared" si="57"/>
        <v>23.75</v>
      </c>
      <c r="AB63" s="222">
        <f t="shared" si="58"/>
        <v>30</v>
      </c>
      <c r="AC63" s="222">
        <f t="shared" si="59"/>
        <v>32.499999999999993</v>
      </c>
      <c r="AD63" s="287">
        <v>25</v>
      </c>
      <c r="AE63" s="224">
        <f t="shared" si="60"/>
        <v>45.5</v>
      </c>
      <c r="AF63" s="210"/>
      <c r="AG63" s="225">
        <f t="shared" si="61"/>
        <v>69.25</v>
      </c>
      <c r="AH63" s="225"/>
      <c r="AI63" s="209">
        <v>755</v>
      </c>
      <c r="AJ63" s="226">
        <f t="shared" si="62"/>
        <v>34352.5</v>
      </c>
      <c r="AK63" s="218">
        <f t="shared" si="64"/>
        <v>52283.75</v>
      </c>
      <c r="AL63" s="250">
        <f t="shared" si="65"/>
        <v>1374.1</v>
      </c>
      <c r="AM63" s="322">
        <f t="shared" si="66"/>
        <v>2091.35</v>
      </c>
      <c r="AN63" s="227">
        <v>0.09</v>
      </c>
      <c r="AO63" s="226">
        <f t="shared" si="67"/>
        <v>3091.7249999999999</v>
      </c>
      <c r="AP63" s="227">
        <v>0.09</v>
      </c>
      <c r="AQ63" s="218">
        <f t="shared" si="68"/>
        <v>4705.5374999999995</v>
      </c>
    </row>
    <row r="64" spans="1:45" ht="20.100000000000001" customHeight="1" x14ac:dyDescent="0.2">
      <c r="A64" s="286">
        <v>6</v>
      </c>
      <c r="B64" s="210">
        <v>6</v>
      </c>
      <c r="C64" s="287">
        <v>26</v>
      </c>
      <c r="D64" s="209">
        <v>1.47</v>
      </c>
      <c r="E64" s="222">
        <f t="shared" si="63"/>
        <v>38.22</v>
      </c>
      <c r="F64" s="209">
        <v>0.1</v>
      </c>
      <c r="G64" s="209">
        <v>0.15</v>
      </c>
      <c r="H64" s="209">
        <v>0.2</v>
      </c>
      <c r="I64" s="209">
        <v>0.25</v>
      </c>
      <c r="J64" s="209">
        <v>0.35</v>
      </c>
      <c r="K64" s="222">
        <v>0.15</v>
      </c>
      <c r="L64" s="222">
        <v>0.25</v>
      </c>
      <c r="M64" s="209">
        <v>0.1</v>
      </c>
      <c r="N64" s="209">
        <v>0.2</v>
      </c>
      <c r="O64" s="209">
        <v>0.5</v>
      </c>
      <c r="P64" s="209">
        <v>0.7</v>
      </c>
      <c r="Q64" s="223"/>
      <c r="R64" s="209"/>
      <c r="S64" s="209"/>
      <c r="T64" s="209"/>
      <c r="U64" s="209"/>
      <c r="V64" s="209"/>
      <c r="W64" s="209"/>
      <c r="X64" s="209"/>
      <c r="Y64" s="222">
        <f t="shared" si="55"/>
        <v>9.1</v>
      </c>
      <c r="Z64" s="222">
        <f t="shared" si="56"/>
        <v>13</v>
      </c>
      <c r="AA64" s="222">
        <f t="shared" si="57"/>
        <v>24.7</v>
      </c>
      <c r="AB64" s="222">
        <f t="shared" si="58"/>
        <v>31.2</v>
      </c>
      <c r="AC64" s="222">
        <f t="shared" si="59"/>
        <v>33.799999999999997</v>
      </c>
      <c r="AD64" s="287">
        <v>26</v>
      </c>
      <c r="AE64" s="224">
        <f t="shared" si="60"/>
        <v>47.32</v>
      </c>
      <c r="AF64" s="210"/>
      <c r="AG64" s="225">
        <f t="shared" si="61"/>
        <v>72.02</v>
      </c>
      <c r="AH64" s="225"/>
      <c r="AI64" s="209">
        <v>755</v>
      </c>
      <c r="AJ64" s="226">
        <f t="shared" si="62"/>
        <v>35726.6</v>
      </c>
      <c r="AK64" s="218">
        <f t="shared" si="64"/>
        <v>54375.1</v>
      </c>
      <c r="AL64" s="250">
        <f t="shared" si="65"/>
        <v>1374.1</v>
      </c>
      <c r="AM64" s="322">
        <f t="shared" si="66"/>
        <v>2091.35</v>
      </c>
      <c r="AN64" s="227">
        <v>8.8999999999999996E-2</v>
      </c>
      <c r="AO64" s="226">
        <f t="shared" si="67"/>
        <v>3179.6673999999998</v>
      </c>
      <c r="AP64" s="227">
        <v>8.8999999999999996E-2</v>
      </c>
      <c r="AQ64" s="218">
        <f t="shared" si="68"/>
        <v>4839.3838999999998</v>
      </c>
    </row>
    <row r="65" spans="1:45" ht="20.100000000000001" customHeight="1" x14ac:dyDescent="0.2">
      <c r="A65" s="286">
        <v>7</v>
      </c>
      <c r="B65" s="210">
        <v>7</v>
      </c>
      <c r="C65" s="287">
        <v>27</v>
      </c>
      <c r="D65" s="209">
        <v>1.46</v>
      </c>
      <c r="E65" s="222">
        <f t="shared" si="63"/>
        <v>39.42</v>
      </c>
      <c r="F65" s="209">
        <v>0.1</v>
      </c>
      <c r="G65" s="209">
        <v>0.15</v>
      </c>
      <c r="H65" s="209">
        <v>0.2</v>
      </c>
      <c r="I65" s="209">
        <v>0.25</v>
      </c>
      <c r="J65" s="209">
        <v>0.35</v>
      </c>
      <c r="K65" s="222">
        <v>0.15</v>
      </c>
      <c r="L65" s="222">
        <v>0.25</v>
      </c>
      <c r="M65" s="209">
        <v>0.1</v>
      </c>
      <c r="N65" s="209">
        <v>0.2</v>
      </c>
      <c r="O65" s="209">
        <v>0.5</v>
      </c>
      <c r="P65" s="209">
        <v>0.7</v>
      </c>
      <c r="Q65" s="223"/>
      <c r="R65" s="209"/>
      <c r="S65" s="209"/>
      <c r="T65" s="209"/>
      <c r="U65" s="209"/>
      <c r="V65" s="209"/>
      <c r="W65" s="209"/>
      <c r="X65" s="209"/>
      <c r="Y65" s="222">
        <f t="shared" si="55"/>
        <v>9.4499999999999993</v>
      </c>
      <c r="Z65" s="222">
        <f t="shared" si="56"/>
        <v>13.5</v>
      </c>
      <c r="AA65" s="222">
        <f t="shared" si="57"/>
        <v>25.65</v>
      </c>
      <c r="AB65" s="222">
        <f t="shared" si="58"/>
        <v>32.4</v>
      </c>
      <c r="AC65" s="222">
        <f t="shared" si="59"/>
        <v>35.099999999999994</v>
      </c>
      <c r="AD65" s="287">
        <v>27</v>
      </c>
      <c r="AE65" s="224">
        <f t="shared" si="60"/>
        <v>48.870000000000005</v>
      </c>
      <c r="AF65" s="210"/>
      <c r="AG65" s="225">
        <f t="shared" si="61"/>
        <v>74.52</v>
      </c>
      <c r="AH65" s="225"/>
      <c r="AI65" s="209">
        <v>755</v>
      </c>
      <c r="AJ65" s="226">
        <f t="shared" si="62"/>
        <v>36896.850000000006</v>
      </c>
      <c r="AK65" s="218">
        <f t="shared" si="64"/>
        <v>56262.6</v>
      </c>
      <c r="AL65" s="250">
        <f t="shared" si="65"/>
        <v>1366.5500000000002</v>
      </c>
      <c r="AM65" s="322">
        <f t="shared" si="66"/>
        <v>2083.7999999999997</v>
      </c>
      <c r="AN65" s="227">
        <v>8.7999999999999995E-2</v>
      </c>
      <c r="AO65" s="226">
        <f t="shared" si="67"/>
        <v>3246.9228000000003</v>
      </c>
      <c r="AP65" s="227">
        <v>8.7999999999999995E-2</v>
      </c>
      <c r="AQ65" s="218">
        <f t="shared" si="68"/>
        <v>4951.1088</v>
      </c>
    </row>
    <row r="66" spans="1:45" ht="20.100000000000001" customHeight="1" x14ac:dyDescent="0.2">
      <c r="A66" s="286">
        <v>8</v>
      </c>
      <c r="B66" s="210">
        <v>8</v>
      </c>
      <c r="C66" s="287">
        <v>28</v>
      </c>
      <c r="D66" s="209">
        <v>1.46</v>
      </c>
      <c r="E66" s="222">
        <f t="shared" si="63"/>
        <v>40.879999999999995</v>
      </c>
      <c r="F66" s="209">
        <v>0.1</v>
      </c>
      <c r="G66" s="209">
        <v>0.15</v>
      </c>
      <c r="H66" s="209">
        <v>0.2</v>
      </c>
      <c r="I66" s="209">
        <v>0.25</v>
      </c>
      <c r="J66" s="209">
        <v>0.35</v>
      </c>
      <c r="K66" s="222">
        <v>0.15</v>
      </c>
      <c r="L66" s="222">
        <v>0.25</v>
      </c>
      <c r="M66" s="209">
        <v>0.1</v>
      </c>
      <c r="N66" s="209">
        <v>0.2</v>
      </c>
      <c r="O66" s="209">
        <v>0.5</v>
      </c>
      <c r="P66" s="209">
        <v>0.7</v>
      </c>
      <c r="Q66" s="223"/>
      <c r="R66" s="209"/>
      <c r="S66" s="209"/>
      <c r="T66" s="209"/>
      <c r="U66" s="209"/>
      <c r="V66" s="209"/>
      <c r="W66" s="209"/>
      <c r="X66" s="209"/>
      <c r="Y66" s="222">
        <f t="shared" si="55"/>
        <v>9.7999999999999989</v>
      </c>
      <c r="Z66" s="222">
        <f t="shared" si="56"/>
        <v>14</v>
      </c>
      <c r="AA66" s="222">
        <f t="shared" si="57"/>
        <v>26.599999999999998</v>
      </c>
      <c r="AB66" s="222">
        <f t="shared" si="58"/>
        <v>33.6</v>
      </c>
      <c r="AC66" s="222">
        <f t="shared" si="59"/>
        <v>36.399999999999991</v>
      </c>
      <c r="AD66" s="287">
        <v>28</v>
      </c>
      <c r="AE66" s="224">
        <f t="shared" si="60"/>
        <v>50.679999999999993</v>
      </c>
      <c r="AF66" s="210"/>
      <c r="AG66" s="225">
        <f t="shared" si="61"/>
        <v>77.279999999999987</v>
      </c>
      <c r="AH66" s="225"/>
      <c r="AI66" s="209">
        <v>755</v>
      </c>
      <c r="AJ66" s="226">
        <f t="shared" si="62"/>
        <v>38263.399999999994</v>
      </c>
      <c r="AK66" s="218">
        <f t="shared" si="64"/>
        <v>58346.399999999987</v>
      </c>
      <c r="AL66" s="250">
        <f t="shared" si="65"/>
        <v>1366.5499999999997</v>
      </c>
      <c r="AM66" s="322">
        <f t="shared" si="66"/>
        <v>2083.7999999999997</v>
      </c>
      <c r="AN66" s="227">
        <v>8.6999999999999994E-2</v>
      </c>
      <c r="AO66" s="226">
        <f t="shared" si="67"/>
        <v>3328.9157999999993</v>
      </c>
      <c r="AP66" s="227">
        <v>8.6999999999999994E-2</v>
      </c>
      <c r="AQ66" s="218">
        <f t="shared" si="68"/>
        <v>5076.1367999999984</v>
      </c>
    </row>
    <row r="67" spans="1:45" ht="20.100000000000001" customHeight="1" x14ac:dyDescent="0.2">
      <c r="A67" s="286">
        <v>9</v>
      </c>
      <c r="B67" s="210">
        <v>9</v>
      </c>
      <c r="C67" s="287">
        <v>29</v>
      </c>
      <c r="D67" s="209">
        <v>1.45</v>
      </c>
      <c r="E67" s="222">
        <f t="shared" si="63"/>
        <v>42.05</v>
      </c>
      <c r="F67" s="209">
        <v>0.1</v>
      </c>
      <c r="G67" s="209">
        <v>0.15</v>
      </c>
      <c r="H67" s="209">
        <v>0.2</v>
      </c>
      <c r="I67" s="209">
        <v>0.25</v>
      </c>
      <c r="J67" s="209">
        <v>0.35</v>
      </c>
      <c r="K67" s="222">
        <v>0.15</v>
      </c>
      <c r="L67" s="222">
        <v>0.25</v>
      </c>
      <c r="M67" s="209">
        <v>0.1</v>
      </c>
      <c r="N67" s="209">
        <v>0.2</v>
      </c>
      <c r="O67" s="209">
        <v>0.5</v>
      </c>
      <c r="P67" s="209">
        <v>0.7</v>
      </c>
      <c r="Q67" s="223"/>
      <c r="R67" s="209"/>
      <c r="S67" s="209"/>
      <c r="T67" s="209"/>
      <c r="U67" s="209"/>
      <c r="V67" s="209"/>
      <c r="W67" s="209"/>
      <c r="X67" s="209"/>
      <c r="Y67" s="222">
        <f t="shared" si="55"/>
        <v>10.149999999999999</v>
      </c>
      <c r="Z67" s="222">
        <f t="shared" si="56"/>
        <v>14.5</v>
      </c>
      <c r="AA67" s="222">
        <f t="shared" si="57"/>
        <v>27.549999999999997</v>
      </c>
      <c r="AB67" s="222">
        <f t="shared" si="58"/>
        <v>34.799999999999997</v>
      </c>
      <c r="AC67" s="222">
        <f t="shared" si="59"/>
        <v>37.699999999999996</v>
      </c>
      <c r="AD67" s="287">
        <v>29</v>
      </c>
      <c r="AE67" s="224">
        <f t="shared" si="60"/>
        <v>52.199999999999996</v>
      </c>
      <c r="AF67" s="210"/>
      <c r="AG67" s="225">
        <f t="shared" si="61"/>
        <v>79.75</v>
      </c>
      <c r="AH67" s="225"/>
      <c r="AI67" s="209">
        <v>755</v>
      </c>
      <c r="AJ67" s="226">
        <f t="shared" si="62"/>
        <v>39411</v>
      </c>
      <c r="AK67" s="218">
        <f t="shared" si="64"/>
        <v>60211.25</v>
      </c>
      <c r="AL67" s="250">
        <f t="shared" si="65"/>
        <v>1359</v>
      </c>
      <c r="AM67" s="322">
        <f t="shared" si="66"/>
        <v>2076.25</v>
      </c>
      <c r="AN67" s="227">
        <v>8.5999999999999993E-2</v>
      </c>
      <c r="AO67" s="226">
        <f t="shared" si="67"/>
        <v>3389.3459999999995</v>
      </c>
      <c r="AP67" s="227">
        <v>8.5999999999999993E-2</v>
      </c>
      <c r="AQ67" s="218">
        <f t="shared" si="68"/>
        <v>5178.1674999999996</v>
      </c>
    </row>
    <row r="68" spans="1:45" ht="20.100000000000001" customHeight="1" x14ac:dyDescent="0.2">
      <c r="A68" s="286">
        <v>10</v>
      </c>
      <c r="B68" s="210">
        <v>10</v>
      </c>
      <c r="C68" s="287">
        <v>30</v>
      </c>
      <c r="D68" s="209">
        <v>1.45</v>
      </c>
      <c r="E68" s="222">
        <f t="shared" si="63"/>
        <v>43.5</v>
      </c>
      <c r="F68" s="209">
        <v>0.1</v>
      </c>
      <c r="G68" s="209">
        <v>0.15</v>
      </c>
      <c r="H68" s="209">
        <v>0.2</v>
      </c>
      <c r="I68" s="209">
        <v>0.25</v>
      </c>
      <c r="J68" s="209">
        <v>0.35</v>
      </c>
      <c r="K68" s="222">
        <v>0.15</v>
      </c>
      <c r="L68" s="222">
        <v>0.25</v>
      </c>
      <c r="M68" s="209">
        <v>0.1</v>
      </c>
      <c r="N68" s="209">
        <v>0.2</v>
      </c>
      <c r="O68" s="209">
        <v>0.5</v>
      </c>
      <c r="P68" s="209">
        <v>0.7</v>
      </c>
      <c r="Q68" s="223"/>
      <c r="R68" s="209"/>
      <c r="S68" s="209"/>
      <c r="T68" s="209"/>
      <c r="U68" s="209"/>
      <c r="V68" s="209"/>
      <c r="W68" s="209"/>
      <c r="X68" s="209"/>
      <c r="Y68" s="222">
        <f t="shared" si="55"/>
        <v>10.5</v>
      </c>
      <c r="Z68" s="222">
        <f t="shared" si="56"/>
        <v>15</v>
      </c>
      <c r="AA68" s="222">
        <f t="shared" si="57"/>
        <v>28.5</v>
      </c>
      <c r="AB68" s="222">
        <f t="shared" si="58"/>
        <v>36</v>
      </c>
      <c r="AC68" s="222">
        <f t="shared" si="59"/>
        <v>38.999999999999993</v>
      </c>
      <c r="AD68" s="287">
        <v>30</v>
      </c>
      <c r="AE68" s="224">
        <f t="shared" si="60"/>
        <v>54</v>
      </c>
      <c r="AF68" s="210"/>
      <c r="AG68" s="225">
        <f t="shared" si="61"/>
        <v>82.5</v>
      </c>
      <c r="AH68" s="225"/>
      <c r="AI68" s="209">
        <v>755</v>
      </c>
      <c r="AJ68" s="226">
        <f t="shared" si="62"/>
        <v>40770</v>
      </c>
      <c r="AK68" s="218">
        <f t="shared" si="64"/>
        <v>62287.5</v>
      </c>
      <c r="AL68" s="250">
        <f t="shared" si="65"/>
        <v>1359</v>
      </c>
      <c r="AM68" s="322">
        <f t="shared" si="66"/>
        <v>2076.25</v>
      </c>
      <c r="AN68" s="227">
        <v>8.5000000000000006E-2</v>
      </c>
      <c r="AO68" s="226">
        <f t="shared" si="67"/>
        <v>3465.4500000000003</v>
      </c>
      <c r="AP68" s="227">
        <v>8.5000000000000006E-2</v>
      </c>
      <c r="AQ68" s="218">
        <f t="shared" si="68"/>
        <v>5294.4375</v>
      </c>
    </row>
    <row r="69" spans="1:45" ht="20.100000000000001" customHeight="1" x14ac:dyDescent="0.2">
      <c r="A69" s="286">
        <v>11</v>
      </c>
      <c r="B69" s="210">
        <v>11</v>
      </c>
      <c r="C69" s="287">
        <v>31</v>
      </c>
      <c r="D69" s="209">
        <v>1.44</v>
      </c>
      <c r="E69" s="222">
        <f>C69*D69</f>
        <v>44.64</v>
      </c>
      <c r="F69" s="209">
        <v>0.1</v>
      </c>
      <c r="G69" s="209">
        <v>0.15</v>
      </c>
      <c r="H69" s="209">
        <v>0.2</v>
      </c>
      <c r="I69" s="209">
        <v>0.25</v>
      </c>
      <c r="J69" s="209">
        <v>0.35</v>
      </c>
      <c r="K69" s="222">
        <v>0.15</v>
      </c>
      <c r="L69" s="222">
        <v>0.25</v>
      </c>
      <c r="M69" s="209">
        <v>0.1</v>
      </c>
      <c r="N69" s="209">
        <v>0.2</v>
      </c>
      <c r="O69" s="209">
        <v>0.5</v>
      </c>
      <c r="P69" s="209">
        <v>0.7</v>
      </c>
      <c r="Q69" s="223"/>
      <c r="R69" s="209"/>
      <c r="S69" s="209"/>
      <c r="T69" s="209"/>
      <c r="U69" s="209"/>
      <c r="V69" s="209"/>
      <c r="W69" s="209"/>
      <c r="X69" s="209"/>
      <c r="Y69" s="222">
        <f t="shared" si="55"/>
        <v>10.85</v>
      </c>
      <c r="Z69" s="222">
        <f t="shared" si="56"/>
        <v>15.5</v>
      </c>
      <c r="AA69" s="222">
        <f t="shared" si="57"/>
        <v>29.45</v>
      </c>
      <c r="AB69" s="222">
        <f t="shared" si="58"/>
        <v>37.199999999999996</v>
      </c>
      <c r="AC69" s="222">
        <f t="shared" si="59"/>
        <v>40.299999999999997</v>
      </c>
      <c r="AD69" s="287">
        <v>31</v>
      </c>
      <c r="AE69" s="224">
        <f t="shared" si="60"/>
        <v>55.49</v>
      </c>
      <c r="AF69" s="210"/>
      <c r="AG69" s="225">
        <f t="shared" si="61"/>
        <v>84.94</v>
      </c>
      <c r="AH69" s="225"/>
      <c r="AI69" s="209">
        <v>755</v>
      </c>
      <c r="AJ69" s="226">
        <f t="shared" si="62"/>
        <v>41894.950000000004</v>
      </c>
      <c r="AK69" s="218">
        <f>AG69*AI69</f>
        <v>64129.7</v>
      </c>
      <c r="AL69" s="250">
        <f t="shared" si="65"/>
        <v>1351.45</v>
      </c>
      <c r="AM69" s="322">
        <f t="shared" si="66"/>
        <v>2068.6999999999998</v>
      </c>
      <c r="AN69" s="227">
        <v>8.4000000000000005E-2</v>
      </c>
      <c r="AO69" s="226">
        <f t="shared" si="67"/>
        <v>3519.1758000000004</v>
      </c>
      <c r="AP69" s="227">
        <v>8.4000000000000005E-2</v>
      </c>
      <c r="AQ69" s="218">
        <f t="shared" si="68"/>
        <v>5386.8948</v>
      </c>
    </row>
    <row r="70" spans="1:45" ht="20.100000000000001" customHeight="1" x14ac:dyDescent="0.2">
      <c r="A70" s="286">
        <v>12</v>
      </c>
      <c r="B70" s="210">
        <v>12</v>
      </c>
      <c r="C70" s="287">
        <v>32</v>
      </c>
      <c r="D70" s="209">
        <v>1.44</v>
      </c>
      <c r="E70" s="222">
        <f t="shared" ref="E70:E78" si="69">C70*D70</f>
        <v>46.08</v>
      </c>
      <c r="F70" s="209">
        <v>0.1</v>
      </c>
      <c r="G70" s="209">
        <v>0.15</v>
      </c>
      <c r="H70" s="209">
        <v>0.2</v>
      </c>
      <c r="I70" s="209">
        <v>0.25</v>
      </c>
      <c r="J70" s="209">
        <v>0.35</v>
      </c>
      <c r="K70" s="222">
        <v>0.15</v>
      </c>
      <c r="L70" s="222">
        <v>0.25</v>
      </c>
      <c r="M70" s="209">
        <v>0.1</v>
      </c>
      <c r="N70" s="209">
        <v>0.2</v>
      </c>
      <c r="O70" s="209">
        <v>0.5</v>
      </c>
      <c r="P70" s="209">
        <v>0.7</v>
      </c>
      <c r="Q70" s="223"/>
      <c r="R70" s="209"/>
      <c r="S70" s="209"/>
      <c r="T70" s="209"/>
      <c r="U70" s="209"/>
      <c r="V70" s="209"/>
      <c r="W70" s="209"/>
      <c r="X70" s="209"/>
      <c r="Y70" s="222">
        <f t="shared" si="55"/>
        <v>11.2</v>
      </c>
      <c r="Z70" s="222">
        <f t="shared" si="56"/>
        <v>16</v>
      </c>
      <c r="AA70" s="222">
        <f t="shared" si="57"/>
        <v>30.4</v>
      </c>
      <c r="AB70" s="222">
        <f t="shared" si="58"/>
        <v>38.4</v>
      </c>
      <c r="AC70" s="222">
        <f t="shared" si="59"/>
        <v>41.599999999999994</v>
      </c>
      <c r="AD70" s="287">
        <v>32</v>
      </c>
      <c r="AE70" s="224">
        <f t="shared" si="60"/>
        <v>57.28</v>
      </c>
      <c r="AF70" s="210"/>
      <c r="AG70" s="225">
        <f t="shared" si="61"/>
        <v>87.679999999999993</v>
      </c>
      <c r="AH70" s="225"/>
      <c r="AI70" s="209">
        <v>755</v>
      </c>
      <c r="AJ70" s="226">
        <f t="shared" si="62"/>
        <v>43246.400000000001</v>
      </c>
      <c r="AK70" s="218">
        <f t="shared" ref="AK70:AK78" si="70">AG70*AI70</f>
        <v>66198.399999999994</v>
      </c>
      <c r="AL70" s="250">
        <f t="shared" si="65"/>
        <v>1351.45</v>
      </c>
      <c r="AM70" s="322">
        <f t="shared" si="66"/>
        <v>2068.6999999999998</v>
      </c>
      <c r="AN70" s="227">
        <v>8.3000000000000004E-2</v>
      </c>
      <c r="AO70" s="226">
        <f t="shared" si="67"/>
        <v>3589.4512000000004</v>
      </c>
      <c r="AP70" s="227">
        <v>8.3000000000000004E-2</v>
      </c>
      <c r="AQ70" s="218">
        <f t="shared" si="68"/>
        <v>5494.4672</v>
      </c>
    </row>
    <row r="71" spans="1:45" ht="20.100000000000001" customHeight="1" x14ac:dyDescent="0.2">
      <c r="A71" s="286">
        <v>13</v>
      </c>
      <c r="B71" s="210">
        <v>13</v>
      </c>
      <c r="C71" s="287">
        <v>33</v>
      </c>
      <c r="D71" s="209">
        <v>1.43</v>
      </c>
      <c r="E71" s="222">
        <f t="shared" si="69"/>
        <v>47.19</v>
      </c>
      <c r="F71" s="209">
        <v>0.1</v>
      </c>
      <c r="G71" s="209">
        <v>0.15</v>
      </c>
      <c r="H71" s="209">
        <v>0.2</v>
      </c>
      <c r="I71" s="209">
        <v>0.25</v>
      </c>
      <c r="J71" s="209">
        <v>0.35</v>
      </c>
      <c r="K71" s="222">
        <v>0.15</v>
      </c>
      <c r="L71" s="222">
        <v>0.25</v>
      </c>
      <c r="M71" s="209">
        <v>0.1</v>
      </c>
      <c r="N71" s="209">
        <v>0.2</v>
      </c>
      <c r="O71" s="209">
        <v>0.5</v>
      </c>
      <c r="P71" s="209">
        <v>0.7</v>
      </c>
      <c r="Q71" s="223"/>
      <c r="R71" s="209"/>
      <c r="S71" s="209"/>
      <c r="T71" s="209"/>
      <c r="U71" s="209"/>
      <c r="V71" s="209"/>
      <c r="W71" s="209"/>
      <c r="X71" s="209"/>
      <c r="Y71" s="222">
        <f t="shared" si="55"/>
        <v>11.549999999999999</v>
      </c>
      <c r="Z71" s="222">
        <f t="shared" si="56"/>
        <v>16.5</v>
      </c>
      <c r="AA71" s="222">
        <f t="shared" si="57"/>
        <v>31.349999999999998</v>
      </c>
      <c r="AB71" s="222">
        <f t="shared" si="58"/>
        <v>39.6</v>
      </c>
      <c r="AC71" s="222">
        <f t="shared" si="59"/>
        <v>42.899999999999991</v>
      </c>
      <c r="AD71" s="287">
        <v>33</v>
      </c>
      <c r="AE71" s="224">
        <f t="shared" si="60"/>
        <v>58.739999999999995</v>
      </c>
      <c r="AF71" s="210"/>
      <c r="AG71" s="225">
        <f t="shared" si="61"/>
        <v>90.089999999999989</v>
      </c>
      <c r="AH71" s="225"/>
      <c r="AI71" s="209">
        <v>755</v>
      </c>
      <c r="AJ71" s="226">
        <f t="shared" si="62"/>
        <v>44348.7</v>
      </c>
      <c r="AK71" s="218">
        <f t="shared" si="70"/>
        <v>68017.95</v>
      </c>
      <c r="AL71" s="250">
        <f t="shared" si="65"/>
        <v>1343.8999999999999</v>
      </c>
      <c r="AM71" s="322">
        <f t="shared" si="66"/>
        <v>2061.15</v>
      </c>
      <c r="AN71" s="227">
        <v>8.2000000000000003E-2</v>
      </c>
      <c r="AO71" s="226">
        <f t="shared" si="67"/>
        <v>3636.5933999999997</v>
      </c>
      <c r="AP71" s="227">
        <v>8.2000000000000003E-2</v>
      </c>
      <c r="AQ71" s="218">
        <f t="shared" si="68"/>
        <v>5577.4718999999996</v>
      </c>
    </row>
    <row r="72" spans="1:45" ht="20.100000000000001" customHeight="1" x14ac:dyDescent="0.2">
      <c r="A72" s="286">
        <v>14</v>
      </c>
      <c r="B72" s="210">
        <v>14</v>
      </c>
      <c r="C72" s="287">
        <v>34</v>
      </c>
      <c r="D72" s="209">
        <v>1.43</v>
      </c>
      <c r="E72" s="222">
        <f t="shared" si="69"/>
        <v>48.62</v>
      </c>
      <c r="F72" s="209">
        <v>0.1</v>
      </c>
      <c r="G72" s="209">
        <v>0.15</v>
      </c>
      <c r="H72" s="209">
        <v>0.2</v>
      </c>
      <c r="I72" s="209">
        <v>0.25</v>
      </c>
      <c r="J72" s="209">
        <v>0.35</v>
      </c>
      <c r="K72" s="222">
        <v>0.15</v>
      </c>
      <c r="L72" s="222">
        <v>0.25</v>
      </c>
      <c r="M72" s="209">
        <v>0.1</v>
      </c>
      <c r="N72" s="209">
        <v>0.2</v>
      </c>
      <c r="O72" s="209">
        <v>0.5</v>
      </c>
      <c r="P72" s="209">
        <v>0.7</v>
      </c>
      <c r="Q72" s="223"/>
      <c r="R72" s="209"/>
      <c r="S72" s="209"/>
      <c r="T72" s="209"/>
      <c r="U72" s="209"/>
      <c r="V72" s="209"/>
      <c r="W72" s="209"/>
      <c r="X72" s="209"/>
      <c r="Y72" s="222">
        <f t="shared" si="55"/>
        <v>11.899999999999999</v>
      </c>
      <c r="Z72" s="222">
        <f t="shared" si="56"/>
        <v>17</v>
      </c>
      <c r="AA72" s="222">
        <f t="shared" si="57"/>
        <v>32.299999999999997</v>
      </c>
      <c r="AB72" s="222">
        <f t="shared" si="58"/>
        <v>40.799999999999997</v>
      </c>
      <c r="AC72" s="222">
        <f t="shared" si="59"/>
        <v>44.199999999999996</v>
      </c>
      <c r="AD72" s="287">
        <v>34</v>
      </c>
      <c r="AE72" s="224">
        <f t="shared" si="60"/>
        <v>60.519999999999996</v>
      </c>
      <c r="AF72" s="210"/>
      <c r="AG72" s="225">
        <f t="shared" si="61"/>
        <v>92.82</v>
      </c>
      <c r="AH72" s="225"/>
      <c r="AI72" s="209">
        <v>755</v>
      </c>
      <c r="AJ72" s="226">
        <f t="shared" si="62"/>
        <v>45692.6</v>
      </c>
      <c r="AK72" s="218">
        <f t="shared" si="70"/>
        <v>70079.099999999991</v>
      </c>
      <c r="AL72" s="250">
        <f t="shared" si="65"/>
        <v>1343.8999999999999</v>
      </c>
      <c r="AM72" s="322">
        <f t="shared" si="66"/>
        <v>2061.1499999999996</v>
      </c>
      <c r="AN72" s="227">
        <v>8.1000000000000003E-2</v>
      </c>
      <c r="AO72" s="226">
        <f t="shared" si="67"/>
        <v>3701.1006000000002</v>
      </c>
      <c r="AP72" s="227">
        <v>8.1000000000000003E-2</v>
      </c>
      <c r="AQ72" s="218">
        <f t="shared" si="68"/>
        <v>5676.4070999999994</v>
      </c>
    </row>
    <row r="73" spans="1:45" ht="20.100000000000001" customHeight="1" x14ac:dyDescent="0.2">
      <c r="A73" s="286">
        <v>15</v>
      </c>
      <c r="B73" s="210">
        <v>15</v>
      </c>
      <c r="C73" s="287">
        <v>35</v>
      </c>
      <c r="D73" s="209">
        <v>1.42</v>
      </c>
      <c r="E73" s="222">
        <f t="shared" si="69"/>
        <v>49.699999999999996</v>
      </c>
      <c r="F73" s="209">
        <v>0.1</v>
      </c>
      <c r="G73" s="209">
        <v>0.15</v>
      </c>
      <c r="H73" s="209">
        <v>0.2</v>
      </c>
      <c r="I73" s="209">
        <v>0.25</v>
      </c>
      <c r="J73" s="209">
        <v>0.35</v>
      </c>
      <c r="K73" s="222">
        <v>0.15</v>
      </c>
      <c r="L73" s="222">
        <v>0.25</v>
      </c>
      <c r="M73" s="209">
        <v>0.1</v>
      </c>
      <c r="N73" s="209">
        <v>0.2</v>
      </c>
      <c r="O73" s="209">
        <v>0.5</v>
      </c>
      <c r="P73" s="209">
        <v>0.7</v>
      </c>
      <c r="Q73" s="223"/>
      <c r="R73" s="209"/>
      <c r="S73" s="209"/>
      <c r="T73" s="209"/>
      <c r="U73" s="209"/>
      <c r="V73" s="209"/>
      <c r="W73" s="209"/>
      <c r="X73" s="209"/>
      <c r="Y73" s="222">
        <f t="shared" si="55"/>
        <v>12.25</v>
      </c>
      <c r="Z73" s="222">
        <f t="shared" si="56"/>
        <v>17.5</v>
      </c>
      <c r="AA73" s="222">
        <f t="shared" si="57"/>
        <v>33.25</v>
      </c>
      <c r="AB73" s="222">
        <f t="shared" si="58"/>
        <v>42</v>
      </c>
      <c r="AC73" s="222">
        <f t="shared" si="59"/>
        <v>45.499999999999993</v>
      </c>
      <c r="AD73" s="287">
        <v>35</v>
      </c>
      <c r="AE73" s="224">
        <f t="shared" si="60"/>
        <v>61.949999999999996</v>
      </c>
      <c r="AF73" s="210"/>
      <c r="AG73" s="225">
        <f t="shared" si="61"/>
        <v>95.199999999999989</v>
      </c>
      <c r="AH73" s="225"/>
      <c r="AI73" s="209">
        <v>755</v>
      </c>
      <c r="AJ73" s="226">
        <f t="shared" si="62"/>
        <v>46772.25</v>
      </c>
      <c r="AK73" s="218">
        <f t="shared" si="70"/>
        <v>71875.999999999985</v>
      </c>
      <c r="AL73" s="250">
        <f t="shared" si="65"/>
        <v>1336.35</v>
      </c>
      <c r="AM73" s="322">
        <f t="shared" si="66"/>
        <v>2053.5999999999995</v>
      </c>
      <c r="AN73" s="227">
        <v>0.08</v>
      </c>
      <c r="AO73" s="226">
        <f t="shared" si="67"/>
        <v>3741.78</v>
      </c>
      <c r="AP73" s="227">
        <v>0.08</v>
      </c>
      <c r="AQ73" s="218">
        <f t="shared" si="68"/>
        <v>5750.079999999999</v>
      </c>
    </row>
    <row r="74" spans="1:45" ht="20.100000000000001" customHeight="1" x14ac:dyDescent="0.2">
      <c r="A74" s="286">
        <v>16</v>
      </c>
      <c r="B74" s="210">
        <v>16</v>
      </c>
      <c r="C74" s="287">
        <v>36</v>
      </c>
      <c r="D74" s="209">
        <v>1.42</v>
      </c>
      <c r="E74" s="222">
        <f t="shared" si="69"/>
        <v>51.12</v>
      </c>
      <c r="F74" s="209">
        <v>0.1</v>
      </c>
      <c r="G74" s="209">
        <v>0.15</v>
      </c>
      <c r="H74" s="209">
        <v>0.2</v>
      </c>
      <c r="I74" s="209">
        <v>0.25</v>
      </c>
      <c r="J74" s="209">
        <v>0.35</v>
      </c>
      <c r="K74" s="222">
        <v>0.15</v>
      </c>
      <c r="L74" s="222">
        <v>0.25</v>
      </c>
      <c r="M74" s="209">
        <v>0.1</v>
      </c>
      <c r="N74" s="209">
        <v>0.2</v>
      </c>
      <c r="O74" s="209">
        <v>0.5</v>
      </c>
      <c r="P74" s="209">
        <v>0.7</v>
      </c>
      <c r="Q74" s="223"/>
      <c r="R74" s="209"/>
      <c r="S74" s="209"/>
      <c r="T74" s="209"/>
      <c r="U74" s="209"/>
      <c r="V74" s="209"/>
      <c r="W74" s="209"/>
      <c r="X74" s="209"/>
      <c r="Y74" s="222">
        <f t="shared" si="55"/>
        <v>12.6</v>
      </c>
      <c r="Z74" s="222">
        <f t="shared" si="56"/>
        <v>18</v>
      </c>
      <c r="AA74" s="222">
        <f t="shared" si="57"/>
        <v>34.199999999999996</v>
      </c>
      <c r="AB74" s="222">
        <f t="shared" si="58"/>
        <v>43.199999999999996</v>
      </c>
      <c r="AC74" s="222">
        <f t="shared" si="59"/>
        <v>46.8</v>
      </c>
      <c r="AD74" s="287">
        <v>36</v>
      </c>
      <c r="AE74" s="224">
        <f t="shared" si="60"/>
        <v>63.72</v>
      </c>
      <c r="AF74" s="210"/>
      <c r="AG74" s="225">
        <f t="shared" si="61"/>
        <v>97.919999999999987</v>
      </c>
      <c r="AH74" s="225"/>
      <c r="AI74" s="209">
        <v>755</v>
      </c>
      <c r="AJ74" s="226">
        <f t="shared" si="62"/>
        <v>48108.6</v>
      </c>
      <c r="AK74" s="218">
        <f t="shared" si="70"/>
        <v>73929.599999999991</v>
      </c>
      <c r="AL74" s="250">
        <f t="shared" si="65"/>
        <v>1336.35</v>
      </c>
      <c r="AM74" s="322">
        <f t="shared" si="66"/>
        <v>2053.6</v>
      </c>
      <c r="AN74" s="227">
        <v>7.9000000000000001E-2</v>
      </c>
      <c r="AO74" s="226">
        <f t="shared" si="67"/>
        <v>3800.5794000000001</v>
      </c>
      <c r="AP74" s="227">
        <v>7.9000000000000001E-2</v>
      </c>
      <c r="AQ74" s="218">
        <f t="shared" si="68"/>
        <v>5840.4383999999991</v>
      </c>
    </row>
    <row r="75" spans="1:45" ht="20.100000000000001" customHeight="1" x14ac:dyDescent="0.2">
      <c r="A75" s="286">
        <v>17</v>
      </c>
      <c r="B75" s="210">
        <v>17</v>
      </c>
      <c r="C75" s="287">
        <v>37</v>
      </c>
      <c r="D75" s="209">
        <v>1.41</v>
      </c>
      <c r="E75" s="222">
        <f t="shared" si="69"/>
        <v>52.169999999999995</v>
      </c>
      <c r="F75" s="209">
        <v>0.1</v>
      </c>
      <c r="G75" s="209">
        <v>0.15</v>
      </c>
      <c r="H75" s="209">
        <v>0.2</v>
      </c>
      <c r="I75" s="209">
        <v>0.25</v>
      </c>
      <c r="J75" s="209">
        <v>0.35</v>
      </c>
      <c r="K75" s="222">
        <v>0.15</v>
      </c>
      <c r="L75" s="222">
        <v>0.25</v>
      </c>
      <c r="M75" s="209">
        <v>0.1</v>
      </c>
      <c r="N75" s="209">
        <v>0.2</v>
      </c>
      <c r="O75" s="209">
        <v>0.5</v>
      </c>
      <c r="P75" s="209">
        <v>0.7</v>
      </c>
      <c r="Q75" s="223"/>
      <c r="R75" s="209"/>
      <c r="S75" s="209"/>
      <c r="T75" s="209"/>
      <c r="U75" s="209"/>
      <c r="V75" s="209"/>
      <c r="W75" s="209"/>
      <c r="X75" s="209"/>
      <c r="Y75" s="222">
        <f t="shared" si="55"/>
        <v>12.95</v>
      </c>
      <c r="Z75" s="222">
        <f t="shared" si="56"/>
        <v>18.5</v>
      </c>
      <c r="AA75" s="222">
        <f t="shared" si="57"/>
        <v>35.15</v>
      </c>
      <c r="AB75" s="222">
        <f t="shared" si="58"/>
        <v>44.4</v>
      </c>
      <c r="AC75" s="222">
        <f t="shared" si="59"/>
        <v>48.099999999999994</v>
      </c>
      <c r="AD75" s="287">
        <v>37</v>
      </c>
      <c r="AE75" s="224">
        <f t="shared" si="60"/>
        <v>65.11999999999999</v>
      </c>
      <c r="AF75" s="210"/>
      <c r="AG75" s="225">
        <f t="shared" si="61"/>
        <v>100.26999999999998</v>
      </c>
      <c r="AH75" s="225"/>
      <c r="AI75" s="209">
        <v>755</v>
      </c>
      <c r="AJ75" s="226">
        <f t="shared" si="62"/>
        <v>49165.599999999991</v>
      </c>
      <c r="AK75" s="218">
        <f t="shared" si="70"/>
        <v>75703.849999999991</v>
      </c>
      <c r="AL75" s="250">
        <f t="shared" si="65"/>
        <v>1328.7999999999997</v>
      </c>
      <c r="AM75" s="322">
        <f t="shared" si="66"/>
        <v>2046.0499999999997</v>
      </c>
      <c r="AN75" s="227">
        <v>7.8E-2</v>
      </c>
      <c r="AO75" s="226">
        <f t="shared" si="67"/>
        <v>3834.9167999999995</v>
      </c>
      <c r="AP75" s="227">
        <v>7.8E-2</v>
      </c>
      <c r="AQ75" s="218">
        <f t="shared" si="68"/>
        <v>5904.9002999999993</v>
      </c>
    </row>
    <row r="76" spans="1:45" ht="20.100000000000001" customHeight="1" x14ac:dyDescent="0.2">
      <c r="A76" s="286">
        <v>18</v>
      </c>
      <c r="B76" s="210">
        <v>18</v>
      </c>
      <c r="C76" s="287">
        <v>38</v>
      </c>
      <c r="D76" s="209">
        <v>1.41</v>
      </c>
      <c r="E76" s="222">
        <f t="shared" si="69"/>
        <v>53.58</v>
      </c>
      <c r="F76" s="209">
        <v>0.1</v>
      </c>
      <c r="G76" s="209">
        <v>0.15</v>
      </c>
      <c r="H76" s="209">
        <v>0.2</v>
      </c>
      <c r="I76" s="209">
        <v>0.25</v>
      </c>
      <c r="J76" s="209">
        <v>0.35</v>
      </c>
      <c r="K76" s="222">
        <v>0.15</v>
      </c>
      <c r="L76" s="222">
        <v>0.25</v>
      </c>
      <c r="M76" s="209">
        <v>0.1</v>
      </c>
      <c r="N76" s="209">
        <v>0.2</v>
      </c>
      <c r="O76" s="209">
        <v>0.5</v>
      </c>
      <c r="P76" s="209">
        <v>0.7</v>
      </c>
      <c r="Q76" s="223"/>
      <c r="R76" s="209"/>
      <c r="S76" s="209"/>
      <c r="T76" s="209"/>
      <c r="U76" s="209"/>
      <c r="V76" s="209"/>
      <c r="W76" s="209"/>
      <c r="X76" s="209"/>
      <c r="Y76" s="222">
        <f t="shared" si="55"/>
        <v>13.299999999999999</v>
      </c>
      <c r="Z76" s="222">
        <f t="shared" si="56"/>
        <v>19</v>
      </c>
      <c r="AA76" s="222">
        <f t="shared" si="57"/>
        <v>36.1</v>
      </c>
      <c r="AB76" s="222">
        <f t="shared" si="58"/>
        <v>45.6</v>
      </c>
      <c r="AC76" s="222">
        <f t="shared" si="59"/>
        <v>49.399999999999991</v>
      </c>
      <c r="AD76" s="287">
        <v>38</v>
      </c>
      <c r="AE76" s="224">
        <f t="shared" si="60"/>
        <v>66.88</v>
      </c>
      <c r="AF76" s="210"/>
      <c r="AG76" s="225">
        <f t="shared" si="61"/>
        <v>102.97999999999999</v>
      </c>
      <c r="AH76" s="225"/>
      <c r="AI76" s="209">
        <v>755</v>
      </c>
      <c r="AJ76" s="226">
        <f t="shared" si="62"/>
        <v>50494.399999999994</v>
      </c>
      <c r="AK76" s="218">
        <f t="shared" si="70"/>
        <v>77749.899999999994</v>
      </c>
      <c r="AL76" s="250">
        <f t="shared" si="65"/>
        <v>1328.8</v>
      </c>
      <c r="AM76" s="322">
        <f t="shared" si="66"/>
        <v>2046.05</v>
      </c>
      <c r="AN76" s="227">
        <v>7.6999999999999999E-2</v>
      </c>
      <c r="AO76" s="226">
        <f t="shared" si="67"/>
        <v>3888.0687999999996</v>
      </c>
      <c r="AP76" s="227">
        <v>7.6999999999999999E-2</v>
      </c>
      <c r="AQ76" s="218">
        <f t="shared" si="68"/>
        <v>5986.7422999999999</v>
      </c>
    </row>
    <row r="77" spans="1:45" ht="20.100000000000001" customHeight="1" x14ac:dyDescent="0.2">
      <c r="A77" s="286">
        <v>19</v>
      </c>
      <c r="B77" s="210">
        <v>19</v>
      </c>
      <c r="C77" s="287">
        <v>39</v>
      </c>
      <c r="D77" s="209">
        <v>1.4</v>
      </c>
      <c r="E77" s="222">
        <f t="shared" si="69"/>
        <v>54.599999999999994</v>
      </c>
      <c r="F77" s="209">
        <v>0.1</v>
      </c>
      <c r="G77" s="209">
        <v>0.15</v>
      </c>
      <c r="H77" s="209">
        <v>0.2</v>
      </c>
      <c r="I77" s="209">
        <v>0.25</v>
      </c>
      <c r="J77" s="209">
        <v>0.35</v>
      </c>
      <c r="K77" s="222">
        <v>0.15</v>
      </c>
      <c r="L77" s="222">
        <v>0.25</v>
      </c>
      <c r="M77" s="209">
        <v>0.1</v>
      </c>
      <c r="N77" s="209">
        <v>0.2</v>
      </c>
      <c r="O77" s="209">
        <v>0.5</v>
      </c>
      <c r="P77" s="209">
        <v>0.7</v>
      </c>
      <c r="Q77" s="223"/>
      <c r="R77" s="209"/>
      <c r="S77" s="209"/>
      <c r="T77" s="209"/>
      <c r="U77" s="209"/>
      <c r="V77" s="209"/>
      <c r="W77" s="209"/>
      <c r="X77" s="209"/>
      <c r="Y77" s="222">
        <f t="shared" si="55"/>
        <v>13.649999999999999</v>
      </c>
      <c r="Z77" s="222">
        <f t="shared" si="56"/>
        <v>19.5</v>
      </c>
      <c r="AA77" s="222">
        <f t="shared" si="57"/>
        <v>37.049999999999997</v>
      </c>
      <c r="AB77" s="222">
        <f t="shared" si="58"/>
        <v>46.8</v>
      </c>
      <c r="AC77" s="222">
        <f t="shared" si="59"/>
        <v>50.699999999999996</v>
      </c>
      <c r="AD77" s="287">
        <v>39</v>
      </c>
      <c r="AE77" s="224">
        <f t="shared" si="60"/>
        <v>68.25</v>
      </c>
      <c r="AF77" s="210"/>
      <c r="AG77" s="225">
        <f t="shared" si="61"/>
        <v>105.29999999999998</v>
      </c>
      <c r="AH77" s="225"/>
      <c r="AI77" s="209">
        <v>755</v>
      </c>
      <c r="AJ77" s="226">
        <f t="shared" si="62"/>
        <v>51528.75</v>
      </c>
      <c r="AK77" s="218">
        <f t="shared" si="70"/>
        <v>79501.499999999985</v>
      </c>
      <c r="AL77" s="250">
        <f t="shared" si="65"/>
        <v>1321.25</v>
      </c>
      <c r="AM77" s="322">
        <f t="shared" si="66"/>
        <v>2038.4999999999995</v>
      </c>
      <c r="AN77" s="227">
        <v>7.5999999999999998E-2</v>
      </c>
      <c r="AO77" s="226">
        <f t="shared" si="67"/>
        <v>3916.1849999999999</v>
      </c>
      <c r="AP77" s="227">
        <v>7.5999999999999998E-2</v>
      </c>
      <c r="AQ77" s="218">
        <f t="shared" si="68"/>
        <v>6042.1139999999987</v>
      </c>
    </row>
    <row r="78" spans="1:45" ht="20.100000000000001" customHeight="1" x14ac:dyDescent="0.2">
      <c r="A78" s="286">
        <v>20</v>
      </c>
      <c r="B78" s="210">
        <v>20</v>
      </c>
      <c r="C78" s="287">
        <v>40</v>
      </c>
      <c r="D78" s="209">
        <v>1.4</v>
      </c>
      <c r="E78" s="222">
        <f t="shared" si="69"/>
        <v>56</v>
      </c>
      <c r="F78" s="209">
        <v>0.1</v>
      </c>
      <c r="G78" s="209">
        <v>0.15</v>
      </c>
      <c r="H78" s="209">
        <v>0.2</v>
      </c>
      <c r="I78" s="209">
        <v>0.25</v>
      </c>
      <c r="J78" s="209">
        <v>0.35</v>
      </c>
      <c r="K78" s="222">
        <v>0.15</v>
      </c>
      <c r="L78" s="222">
        <v>0.25</v>
      </c>
      <c r="M78" s="209">
        <v>0.1</v>
      </c>
      <c r="N78" s="209">
        <v>0.2</v>
      </c>
      <c r="O78" s="209">
        <v>0.5</v>
      </c>
      <c r="P78" s="209">
        <v>0.7</v>
      </c>
      <c r="Q78" s="223">
        <v>2.5000000000000001E-2</v>
      </c>
      <c r="R78" s="209">
        <v>0.01</v>
      </c>
      <c r="S78" s="209">
        <v>0.15</v>
      </c>
      <c r="T78" s="209">
        <v>0.25</v>
      </c>
      <c r="U78" s="209"/>
      <c r="V78" s="209"/>
      <c r="W78" s="209"/>
      <c r="X78" s="209"/>
      <c r="Y78" s="222">
        <f t="shared" si="55"/>
        <v>15</v>
      </c>
      <c r="Z78" s="222">
        <f t="shared" si="56"/>
        <v>20.399999999999999</v>
      </c>
      <c r="AA78" s="222">
        <f t="shared" si="57"/>
        <v>43.999999999999993</v>
      </c>
      <c r="AB78" s="222">
        <f t="shared" si="58"/>
        <v>58</v>
      </c>
      <c r="AC78" s="222">
        <f t="shared" si="59"/>
        <v>61.999999999999993</v>
      </c>
      <c r="AD78" s="287">
        <v>40</v>
      </c>
      <c r="AE78" s="224">
        <f t="shared" si="60"/>
        <v>71</v>
      </c>
      <c r="AF78" s="210"/>
      <c r="AG78" s="225">
        <f t="shared" si="61"/>
        <v>118</v>
      </c>
      <c r="AH78" s="225"/>
      <c r="AI78" s="209">
        <v>755</v>
      </c>
      <c r="AJ78" s="226">
        <f t="shared" si="62"/>
        <v>53605</v>
      </c>
      <c r="AK78" s="218">
        <f t="shared" si="70"/>
        <v>89090</v>
      </c>
      <c r="AL78" s="250">
        <f t="shared" si="65"/>
        <v>1340.125</v>
      </c>
      <c r="AM78" s="322">
        <f t="shared" si="66"/>
        <v>2227.25</v>
      </c>
      <c r="AN78" s="227">
        <v>7.4999999999999997E-2</v>
      </c>
      <c r="AO78" s="226">
        <f t="shared" si="67"/>
        <v>4020.375</v>
      </c>
      <c r="AP78" s="227">
        <v>7.4999999999999997E-2</v>
      </c>
      <c r="AQ78" s="218">
        <f t="shared" si="68"/>
        <v>6681.75</v>
      </c>
      <c r="AR78" s="228">
        <f>AJ78/AD78</f>
        <v>1340.125</v>
      </c>
      <c r="AS78" s="228">
        <f>AK78/AD78</f>
        <v>2227.25</v>
      </c>
    </row>
    <row r="79" spans="1:45" ht="20.100000000000001" customHeight="1" x14ac:dyDescent="0.2">
      <c r="C79" s="253"/>
      <c r="AD79" s="253"/>
      <c r="AG79" s="278"/>
      <c r="AH79" s="278"/>
      <c r="AI79" s="278"/>
      <c r="AJ79" s="278"/>
      <c r="AK79" s="279"/>
      <c r="AL79" s="279"/>
      <c r="AM79" s="281"/>
      <c r="AN79" s="282"/>
      <c r="AP79" s="246"/>
    </row>
    <row r="80" spans="1:45" ht="20.100000000000001" customHeight="1" x14ac:dyDescent="0.2">
      <c r="A80" s="253" t="s">
        <v>300</v>
      </c>
      <c r="B80" s="277"/>
      <c r="C80" s="566" t="s">
        <v>305</v>
      </c>
      <c r="D80" s="566"/>
      <c r="E80" s="566"/>
      <c r="F80" s="566"/>
      <c r="G80" s="566"/>
      <c r="H80" s="566"/>
      <c r="I80" s="566"/>
      <c r="J80" s="566"/>
      <c r="K80" s="566"/>
      <c r="L80" s="566"/>
      <c r="M80" s="566"/>
      <c r="N80" s="566"/>
      <c r="O80" s="566"/>
      <c r="P80" s="566"/>
      <c r="Q80" s="566"/>
      <c r="R80" s="566"/>
      <c r="S80" s="566"/>
      <c r="T80" s="566"/>
      <c r="U80" s="566"/>
      <c r="V80" s="566"/>
      <c r="W80" s="566"/>
      <c r="X80" s="566"/>
      <c r="Y80" s="566"/>
      <c r="Z80" s="566"/>
      <c r="AA80" s="566"/>
      <c r="AB80" s="566"/>
      <c r="AC80" s="566"/>
      <c r="AD80" s="277" t="s">
        <v>306</v>
      </c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</row>
    <row r="81" spans="1:45" s="245" customFormat="1" ht="20.100000000000001" customHeight="1" x14ac:dyDescent="0.2">
      <c r="A81" s="283"/>
      <c r="B81" s="283"/>
      <c r="C81" s="283"/>
      <c r="D81" s="284" t="s">
        <v>260</v>
      </c>
      <c r="E81" s="284"/>
      <c r="F81" s="567" t="s">
        <v>261</v>
      </c>
      <c r="G81" s="567"/>
      <c r="H81" s="567"/>
      <c r="I81" s="567"/>
      <c r="J81" s="567"/>
      <c r="K81" s="567" t="s">
        <v>262</v>
      </c>
      <c r="L81" s="567"/>
      <c r="M81" s="567" t="s">
        <v>263</v>
      </c>
      <c r="N81" s="567"/>
      <c r="O81" s="567"/>
      <c r="P81" s="567"/>
      <c r="Q81" s="568">
        <v>5</v>
      </c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8"/>
      <c r="AC81" s="568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</row>
    <row r="82" spans="1:45" s="289" customFormat="1" ht="140.25" customHeight="1" x14ac:dyDescent="0.2">
      <c r="A82" s="288" t="s">
        <v>264</v>
      </c>
      <c r="B82" s="209" t="s">
        <v>265</v>
      </c>
      <c r="C82" s="211" t="s">
        <v>266</v>
      </c>
      <c r="D82" s="210" t="s">
        <v>267</v>
      </c>
      <c r="E82" s="212" t="s">
        <v>268</v>
      </c>
      <c r="F82" s="555" t="s">
        <v>288</v>
      </c>
      <c r="G82" s="555"/>
      <c r="H82" s="555"/>
      <c r="I82" s="555"/>
      <c r="J82" s="555"/>
      <c r="K82" s="556" t="s">
        <v>270</v>
      </c>
      <c r="L82" s="556"/>
      <c r="M82" s="555" t="s">
        <v>271</v>
      </c>
      <c r="N82" s="555"/>
      <c r="O82" s="555"/>
      <c r="P82" s="555"/>
      <c r="Q82" s="557" t="s">
        <v>272</v>
      </c>
      <c r="R82" s="558"/>
      <c r="S82" s="558"/>
      <c r="T82" s="559"/>
      <c r="U82" s="557" t="s">
        <v>273</v>
      </c>
      <c r="V82" s="558"/>
      <c r="W82" s="558"/>
      <c r="X82" s="559"/>
      <c r="Y82" s="560" t="s">
        <v>274</v>
      </c>
      <c r="Z82" s="560"/>
      <c r="AA82" s="560"/>
      <c r="AB82" s="560"/>
      <c r="AC82" s="560"/>
      <c r="AD82" s="211" t="s">
        <v>275</v>
      </c>
      <c r="AE82" s="213" t="s">
        <v>276</v>
      </c>
      <c r="AF82" s="210"/>
      <c r="AG82" s="214" t="s">
        <v>277</v>
      </c>
      <c r="AH82" s="214"/>
      <c r="AI82" s="210" t="s">
        <v>307</v>
      </c>
      <c r="AJ82" s="213" t="s">
        <v>279</v>
      </c>
      <c r="AK82" s="214" t="s">
        <v>304</v>
      </c>
      <c r="AL82" s="215" t="s">
        <v>290</v>
      </c>
      <c r="AM82" s="216" t="s">
        <v>291</v>
      </c>
      <c r="AN82" s="217" t="s">
        <v>281</v>
      </c>
      <c r="AO82" s="215" t="s">
        <v>292</v>
      </c>
      <c r="AP82" s="217" t="s">
        <v>283</v>
      </c>
      <c r="AQ82" s="218" t="s">
        <v>293</v>
      </c>
      <c r="AR82" s="182" t="s">
        <v>294</v>
      </c>
      <c r="AS82" s="182" t="s">
        <v>295</v>
      </c>
    </row>
    <row r="83" spans="1:45" ht="20.100000000000001" customHeight="1" x14ac:dyDescent="0.2">
      <c r="A83" s="286">
        <v>1</v>
      </c>
      <c r="B83" s="210">
        <v>1</v>
      </c>
      <c r="C83" s="287">
        <v>41</v>
      </c>
      <c r="D83" s="209">
        <v>1.39</v>
      </c>
      <c r="E83" s="222">
        <f>C83*D83</f>
        <v>56.989999999999995</v>
      </c>
      <c r="F83" s="209">
        <v>0.1</v>
      </c>
      <c r="G83" s="209">
        <v>0.15</v>
      </c>
      <c r="H83" s="209">
        <v>0.2</v>
      </c>
      <c r="I83" s="209">
        <v>0.25</v>
      </c>
      <c r="J83" s="209">
        <v>0.35</v>
      </c>
      <c r="K83" s="222">
        <v>0.15</v>
      </c>
      <c r="L83" s="222">
        <v>0.25</v>
      </c>
      <c r="M83" s="209">
        <v>0.1</v>
      </c>
      <c r="N83" s="209">
        <v>0.2</v>
      </c>
      <c r="O83" s="209">
        <v>0.5</v>
      </c>
      <c r="P83" s="209">
        <v>0.7</v>
      </c>
      <c r="Q83" s="223"/>
      <c r="R83" s="209"/>
      <c r="S83" s="209"/>
      <c r="T83" s="209"/>
      <c r="U83" s="209"/>
      <c r="V83" s="209"/>
      <c r="W83" s="209"/>
      <c r="X83" s="209"/>
      <c r="Y83" s="222">
        <f t="shared" ref="Y83:Y102" si="71">(F83+K83+M83+Q83+U83)*C83</f>
        <v>14.35</v>
      </c>
      <c r="Z83" s="222">
        <f t="shared" ref="Z83:Z102" si="72">(G83+K83+N83+R83+V83)*C83</f>
        <v>20.5</v>
      </c>
      <c r="AA83" s="222">
        <f t="shared" ref="AA83:AA102" si="73">(H83+L83+O83+S83+W83)*C83</f>
        <v>38.949999999999996</v>
      </c>
      <c r="AB83" s="222">
        <f t="shared" ref="AB83:AB102" si="74">(I83+L83+P83+T83+X83)*C83</f>
        <v>49.199999999999996</v>
      </c>
      <c r="AC83" s="222">
        <f t="shared" ref="AC83:AC102" si="75">(J83+L83+P83+T83+X83)*C83</f>
        <v>53.29999999999999</v>
      </c>
      <c r="AD83" s="287">
        <v>41</v>
      </c>
      <c r="AE83" s="224">
        <f t="shared" ref="AE83:AE102" si="76">E83+Y83</f>
        <v>71.339999999999989</v>
      </c>
      <c r="AF83" s="210"/>
      <c r="AG83" s="225">
        <f t="shared" ref="AG83:AG102" si="77">E83+AC83</f>
        <v>110.28999999999999</v>
      </c>
      <c r="AH83" s="225"/>
      <c r="AI83" s="209">
        <v>755</v>
      </c>
      <c r="AJ83" s="226">
        <f t="shared" ref="AJ83:AJ102" si="78">AE83*AI83</f>
        <v>53861.69999999999</v>
      </c>
      <c r="AK83" s="218">
        <f t="shared" ref="AK83:AK102" si="79">AG83*AI83</f>
        <v>83268.95</v>
      </c>
      <c r="AL83" s="250">
        <f>AJ83/AD83</f>
        <v>1313.6999999999998</v>
      </c>
      <c r="AM83" s="322">
        <f>AK83/AD83</f>
        <v>2030.9499999999998</v>
      </c>
      <c r="AN83" s="227">
        <v>7.4999999999999997E-2</v>
      </c>
      <c r="AO83" s="226">
        <f t="shared" ref="AO83:AO102" si="80">AJ83*AN83</f>
        <v>4039.6274999999991</v>
      </c>
      <c r="AP83" s="227">
        <v>7.4999999999999997E-2</v>
      </c>
      <c r="AQ83" s="218">
        <f>AK83*AP83</f>
        <v>6245.1712499999994</v>
      </c>
      <c r="AR83" s="228">
        <f>AJ83/AD83</f>
        <v>1313.6999999999998</v>
      </c>
      <c r="AS83" s="228">
        <f>AK83/AD83</f>
        <v>2030.9499999999998</v>
      </c>
    </row>
    <row r="84" spans="1:45" ht="20.100000000000001" customHeight="1" x14ac:dyDescent="0.2">
      <c r="A84" s="286">
        <v>2</v>
      </c>
      <c r="B84" s="210">
        <v>2</v>
      </c>
      <c r="C84" s="287">
        <v>42</v>
      </c>
      <c r="D84" s="209">
        <v>1.38</v>
      </c>
      <c r="E84" s="222">
        <f t="shared" ref="E84:E92" si="81">C84*D84</f>
        <v>57.959999999999994</v>
      </c>
      <c r="F84" s="209">
        <v>0.1</v>
      </c>
      <c r="G84" s="209">
        <v>0.15</v>
      </c>
      <c r="H84" s="209">
        <v>0.2</v>
      </c>
      <c r="I84" s="209">
        <v>0.25</v>
      </c>
      <c r="J84" s="209">
        <v>0.35</v>
      </c>
      <c r="K84" s="222">
        <v>0.15</v>
      </c>
      <c r="L84" s="222">
        <v>0.25</v>
      </c>
      <c r="M84" s="209">
        <v>0.1</v>
      </c>
      <c r="N84" s="209">
        <v>0.2</v>
      </c>
      <c r="O84" s="209">
        <v>0.5</v>
      </c>
      <c r="P84" s="209">
        <v>0.7</v>
      </c>
      <c r="Q84" s="223"/>
      <c r="R84" s="209"/>
      <c r="S84" s="209"/>
      <c r="T84" s="209"/>
      <c r="U84" s="209"/>
      <c r="V84" s="209"/>
      <c r="W84" s="209"/>
      <c r="X84" s="209"/>
      <c r="Y84" s="222">
        <f t="shared" si="71"/>
        <v>14.7</v>
      </c>
      <c r="Z84" s="222">
        <f t="shared" si="72"/>
        <v>21</v>
      </c>
      <c r="AA84" s="222">
        <f t="shared" si="73"/>
        <v>39.9</v>
      </c>
      <c r="AB84" s="222">
        <f t="shared" si="74"/>
        <v>50.4</v>
      </c>
      <c r="AC84" s="222">
        <f t="shared" si="75"/>
        <v>54.599999999999994</v>
      </c>
      <c r="AD84" s="287">
        <v>42</v>
      </c>
      <c r="AE84" s="224">
        <f t="shared" si="76"/>
        <v>72.66</v>
      </c>
      <c r="AF84" s="210"/>
      <c r="AG84" s="225">
        <f t="shared" si="77"/>
        <v>112.55999999999999</v>
      </c>
      <c r="AH84" s="225"/>
      <c r="AI84" s="209">
        <v>755</v>
      </c>
      <c r="AJ84" s="226">
        <f t="shared" si="78"/>
        <v>54858.299999999996</v>
      </c>
      <c r="AK84" s="218">
        <f t="shared" si="79"/>
        <v>84982.799999999988</v>
      </c>
      <c r="AL84" s="250">
        <f t="shared" ref="AL84:AL102" si="82">AJ84/AD84</f>
        <v>1306.1499999999999</v>
      </c>
      <c r="AM84" s="322">
        <f t="shared" ref="AM84:AM102" si="83">AK84/AD84</f>
        <v>2023.3999999999996</v>
      </c>
      <c r="AN84" s="227">
        <v>7.4999999999999997E-2</v>
      </c>
      <c r="AO84" s="226">
        <f t="shared" si="80"/>
        <v>4114.3724999999995</v>
      </c>
      <c r="AP84" s="227">
        <v>7.4999999999999997E-2</v>
      </c>
      <c r="AQ84" s="218">
        <f t="shared" ref="AQ84:AQ102" si="84">AK84*AP84</f>
        <v>6373.7099999999991</v>
      </c>
    </row>
    <row r="85" spans="1:45" ht="20.100000000000001" customHeight="1" x14ac:dyDescent="0.2">
      <c r="A85" s="286">
        <v>3</v>
      </c>
      <c r="B85" s="210">
        <v>3</v>
      </c>
      <c r="C85" s="287">
        <v>43</v>
      </c>
      <c r="D85" s="209">
        <v>1.37</v>
      </c>
      <c r="E85" s="222">
        <f t="shared" si="81"/>
        <v>58.910000000000004</v>
      </c>
      <c r="F85" s="209">
        <v>0.1</v>
      </c>
      <c r="G85" s="209">
        <v>0.15</v>
      </c>
      <c r="H85" s="209">
        <v>0.2</v>
      </c>
      <c r="I85" s="209">
        <v>0.25</v>
      </c>
      <c r="J85" s="209">
        <v>0.35</v>
      </c>
      <c r="K85" s="222">
        <v>0.15</v>
      </c>
      <c r="L85" s="222">
        <v>0.25</v>
      </c>
      <c r="M85" s="209">
        <v>0.1</v>
      </c>
      <c r="N85" s="209">
        <v>0.2</v>
      </c>
      <c r="O85" s="209">
        <v>0.5</v>
      </c>
      <c r="P85" s="209">
        <v>0.7</v>
      </c>
      <c r="Q85" s="223"/>
      <c r="R85" s="209"/>
      <c r="S85" s="209"/>
      <c r="T85" s="209"/>
      <c r="U85" s="209"/>
      <c r="V85" s="209"/>
      <c r="W85" s="209"/>
      <c r="X85" s="209"/>
      <c r="Y85" s="222">
        <f t="shared" si="71"/>
        <v>15.049999999999999</v>
      </c>
      <c r="Z85" s="222">
        <f t="shared" si="72"/>
        <v>21.5</v>
      </c>
      <c r="AA85" s="222">
        <f t="shared" si="73"/>
        <v>40.85</v>
      </c>
      <c r="AB85" s="222">
        <f t="shared" si="74"/>
        <v>51.6</v>
      </c>
      <c r="AC85" s="222">
        <f t="shared" si="75"/>
        <v>55.899999999999991</v>
      </c>
      <c r="AD85" s="287">
        <v>43</v>
      </c>
      <c r="AE85" s="224">
        <f t="shared" si="76"/>
        <v>73.960000000000008</v>
      </c>
      <c r="AF85" s="210"/>
      <c r="AG85" s="225">
        <f t="shared" si="77"/>
        <v>114.81</v>
      </c>
      <c r="AH85" s="225"/>
      <c r="AI85" s="209">
        <v>755</v>
      </c>
      <c r="AJ85" s="226">
        <f t="shared" si="78"/>
        <v>55839.8</v>
      </c>
      <c r="AK85" s="218">
        <f t="shared" si="79"/>
        <v>86681.55</v>
      </c>
      <c r="AL85" s="250">
        <f t="shared" si="82"/>
        <v>1298.6000000000001</v>
      </c>
      <c r="AM85" s="322">
        <f t="shared" si="83"/>
        <v>2015.8500000000001</v>
      </c>
      <c r="AN85" s="227">
        <v>7.4999999999999997E-2</v>
      </c>
      <c r="AO85" s="226">
        <f t="shared" si="80"/>
        <v>4187.9849999999997</v>
      </c>
      <c r="AP85" s="227">
        <v>7.4999999999999997E-2</v>
      </c>
      <c r="AQ85" s="218">
        <f t="shared" si="84"/>
        <v>6501.11625</v>
      </c>
    </row>
    <row r="86" spans="1:45" ht="20.100000000000001" customHeight="1" x14ac:dyDescent="0.2">
      <c r="A86" s="286">
        <v>4</v>
      </c>
      <c r="B86" s="210">
        <v>4</v>
      </c>
      <c r="C86" s="287">
        <v>44</v>
      </c>
      <c r="D86" s="209">
        <v>1.36</v>
      </c>
      <c r="E86" s="222">
        <f t="shared" si="81"/>
        <v>59.84</v>
      </c>
      <c r="F86" s="209">
        <v>0.1</v>
      </c>
      <c r="G86" s="209">
        <v>0.15</v>
      </c>
      <c r="H86" s="209">
        <v>0.2</v>
      </c>
      <c r="I86" s="209">
        <v>0.25</v>
      </c>
      <c r="J86" s="209">
        <v>0.35</v>
      </c>
      <c r="K86" s="222">
        <v>0.15</v>
      </c>
      <c r="L86" s="222">
        <v>0.25</v>
      </c>
      <c r="M86" s="209">
        <v>0.1</v>
      </c>
      <c r="N86" s="209">
        <v>0.2</v>
      </c>
      <c r="O86" s="209">
        <v>0.5</v>
      </c>
      <c r="P86" s="209">
        <v>0.7</v>
      </c>
      <c r="Q86" s="223"/>
      <c r="R86" s="209"/>
      <c r="S86" s="209"/>
      <c r="T86" s="209"/>
      <c r="U86" s="209"/>
      <c r="V86" s="209"/>
      <c r="W86" s="209"/>
      <c r="X86" s="209"/>
      <c r="Y86" s="222">
        <f t="shared" si="71"/>
        <v>15.399999999999999</v>
      </c>
      <c r="Z86" s="222">
        <f t="shared" si="72"/>
        <v>22</v>
      </c>
      <c r="AA86" s="222">
        <f t="shared" si="73"/>
        <v>41.8</v>
      </c>
      <c r="AB86" s="222">
        <f t="shared" si="74"/>
        <v>52.8</v>
      </c>
      <c r="AC86" s="222">
        <f t="shared" si="75"/>
        <v>57.199999999999989</v>
      </c>
      <c r="AD86" s="287">
        <v>44</v>
      </c>
      <c r="AE86" s="224">
        <f t="shared" si="76"/>
        <v>75.240000000000009</v>
      </c>
      <c r="AF86" s="210"/>
      <c r="AG86" s="225">
        <f t="shared" si="77"/>
        <v>117.03999999999999</v>
      </c>
      <c r="AH86" s="225"/>
      <c r="AI86" s="209">
        <v>755</v>
      </c>
      <c r="AJ86" s="226">
        <f t="shared" si="78"/>
        <v>56806.200000000004</v>
      </c>
      <c r="AK86" s="218">
        <f t="shared" si="79"/>
        <v>88365.2</v>
      </c>
      <c r="AL86" s="250">
        <f t="shared" si="82"/>
        <v>1291.0500000000002</v>
      </c>
      <c r="AM86" s="322">
        <f t="shared" si="83"/>
        <v>2008.3</v>
      </c>
      <c r="AN86" s="227">
        <v>7.4999999999999997E-2</v>
      </c>
      <c r="AO86" s="226">
        <f t="shared" si="80"/>
        <v>4260.4650000000001</v>
      </c>
      <c r="AP86" s="227">
        <v>7.4999999999999997E-2</v>
      </c>
      <c r="AQ86" s="218">
        <f t="shared" si="84"/>
        <v>6627.3899999999994</v>
      </c>
    </row>
    <row r="87" spans="1:45" ht="20.100000000000001" customHeight="1" x14ac:dyDescent="0.2">
      <c r="A87" s="286">
        <v>5</v>
      </c>
      <c r="B87" s="210">
        <v>5</v>
      </c>
      <c r="C87" s="287">
        <v>45</v>
      </c>
      <c r="D87" s="209">
        <v>1.35</v>
      </c>
      <c r="E87" s="222">
        <f t="shared" si="81"/>
        <v>60.750000000000007</v>
      </c>
      <c r="F87" s="209">
        <v>0.1</v>
      </c>
      <c r="G87" s="209">
        <v>0.15</v>
      </c>
      <c r="H87" s="209">
        <v>0.2</v>
      </c>
      <c r="I87" s="209">
        <v>0.25</v>
      </c>
      <c r="J87" s="209">
        <v>0.35</v>
      </c>
      <c r="K87" s="222">
        <v>0.15</v>
      </c>
      <c r="L87" s="222">
        <v>0.25</v>
      </c>
      <c r="M87" s="209">
        <v>0.1</v>
      </c>
      <c r="N87" s="209">
        <v>0.2</v>
      </c>
      <c r="O87" s="209">
        <v>0.5</v>
      </c>
      <c r="P87" s="209">
        <v>0.7</v>
      </c>
      <c r="Q87" s="223"/>
      <c r="R87" s="209"/>
      <c r="S87" s="209"/>
      <c r="T87" s="209"/>
      <c r="U87" s="209"/>
      <c r="V87" s="209"/>
      <c r="W87" s="209"/>
      <c r="X87" s="209"/>
      <c r="Y87" s="222">
        <f t="shared" si="71"/>
        <v>15.749999999999998</v>
      </c>
      <c r="Z87" s="222">
        <f t="shared" si="72"/>
        <v>22.5</v>
      </c>
      <c r="AA87" s="222">
        <f t="shared" si="73"/>
        <v>42.75</v>
      </c>
      <c r="AB87" s="222">
        <f t="shared" si="74"/>
        <v>54</v>
      </c>
      <c r="AC87" s="222">
        <f t="shared" si="75"/>
        <v>58.499999999999993</v>
      </c>
      <c r="AD87" s="287">
        <v>45</v>
      </c>
      <c r="AE87" s="224">
        <f t="shared" si="76"/>
        <v>76.5</v>
      </c>
      <c r="AF87" s="210"/>
      <c r="AG87" s="225">
        <f t="shared" si="77"/>
        <v>119.25</v>
      </c>
      <c r="AH87" s="225"/>
      <c r="AI87" s="209">
        <v>755</v>
      </c>
      <c r="AJ87" s="226">
        <f t="shared" si="78"/>
        <v>57757.5</v>
      </c>
      <c r="AK87" s="218">
        <f t="shared" si="79"/>
        <v>90033.75</v>
      </c>
      <c r="AL87" s="250">
        <f t="shared" si="82"/>
        <v>1283.5</v>
      </c>
      <c r="AM87" s="322">
        <f t="shared" si="83"/>
        <v>2000.75</v>
      </c>
      <c r="AN87" s="227">
        <v>7.4999999999999997E-2</v>
      </c>
      <c r="AO87" s="226">
        <f t="shared" si="80"/>
        <v>4331.8125</v>
      </c>
      <c r="AP87" s="227">
        <v>7.4999999999999997E-2</v>
      </c>
      <c r="AQ87" s="218">
        <f t="shared" si="84"/>
        <v>6752.53125</v>
      </c>
    </row>
    <row r="88" spans="1:45" ht="20.100000000000001" customHeight="1" x14ac:dyDescent="0.2">
      <c r="A88" s="286">
        <v>6</v>
      </c>
      <c r="B88" s="210">
        <v>6</v>
      </c>
      <c r="C88" s="287">
        <v>46</v>
      </c>
      <c r="D88" s="209">
        <v>1.34</v>
      </c>
      <c r="E88" s="222">
        <f t="shared" si="81"/>
        <v>61.64</v>
      </c>
      <c r="F88" s="209">
        <v>0.1</v>
      </c>
      <c r="G88" s="209">
        <v>0.15</v>
      </c>
      <c r="H88" s="209">
        <v>0.2</v>
      </c>
      <c r="I88" s="209">
        <v>0.25</v>
      </c>
      <c r="J88" s="209">
        <v>0.35</v>
      </c>
      <c r="K88" s="222">
        <v>0.15</v>
      </c>
      <c r="L88" s="222">
        <v>0.25</v>
      </c>
      <c r="M88" s="209">
        <v>0.1</v>
      </c>
      <c r="N88" s="209">
        <v>0.2</v>
      </c>
      <c r="O88" s="209">
        <v>0.5</v>
      </c>
      <c r="P88" s="209">
        <v>0.7</v>
      </c>
      <c r="Q88" s="223"/>
      <c r="R88" s="209"/>
      <c r="S88" s="209"/>
      <c r="T88" s="209"/>
      <c r="U88" s="209"/>
      <c r="V88" s="209"/>
      <c r="W88" s="209"/>
      <c r="X88" s="209"/>
      <c r="Y88" s="222">
        <f t="shared" si="71"/>
        <v>16.099999999999998</v>
      </c>
      <c r="Z88" s="222">
        <f t="shared" si="72"/>
        <v>23</v>
      </c>
      <c r="AA88" s="222">
        <f t="shared" si="73"/>
        <v>43.699999999999996</v>
      </c>
      <c r="AB88" s="222">
        <f t="shared" si="74"/>
        <v>55.199999999999996</v>
      </c>
      <c r="AC88" s="222">
        <f t="shared" si="75"/>
        <v>59.79999999999999</v>
      </c>
      <c r="AD88" s="287">
        <v>46</v>
      </c>
      <c r="AE88" s="224">
        <f t="shared" si="76"/>
        <v>77.739999999999995</v>
      </c>
      <c r="AF88" s="210"/>
      <c r="AG88" s="225">
        <f t="shared" si="77"/>
        <v>121.44</v>
      </c>
      <c r="AH88" s="225"/>
      <c r="AI88" s="209">
        <v>755</v>
      </c>
      <c r="AJ88" s="226">
        <f t="shared" si="78"/>
        <v>58693.7</v>
      </c>
      <c r="AK88" s="218">
        <f t="shared" si="79"/>
        <v>91687.2</v>
      </c>
      <c r="AL88" s="250">
        <f t="shared" si="82"/>
        <v>1275.95</v>
      </c>
      <c r="AM88" s="322">
        <f t="shared" si="83"/>
        <v>1993.2</v>
      </c>
      <c r="AN88" s="227">
        <v>7.4999999999999997E-2</v>
      </c>
      <c r="AO88" s="226">
        <f t="shared" si="80"/>
        <v>4402.0274999999992</v>
      </c>
      <c r="AP88" s="227">
        <v>7.4999999999999997E-2</v>
      </c>
      <c r="AQ88" s="218">
        <f t="shared" si="84"/>
        <v>6876.54</v>
      </c>
    </row>
    <row r="89" spans="1:45" ht="20.100000000000001" customHeight="1" x14ac:dyDescent="0.2">
      <c r="A89" s="286">
        <v>7</v>
      </c>
      <c r="B89" s="210">
        <v>7</v>
      </c>
      <c r="C89" s="287">
        <v>47</v>
      </c>
      <c r="D89" s="209">
        <v>1.33</v>
      </c>
      <c r="E89" s="222">
        <f t="shared" si="81"/>
        <v>62.510000000000005</v>
      </c>
      <c r="F89" s="209">
        <v>0.1</v>
      </c>
      <c r="G89" s="209">
        <v>0.15</v>
      </c>
      <c r="H89" s="209">
        <v>0.2</v>
      </c>
      <c r="I89" s="209">
        <v>0.25</v>
      </c>
      <c r="J89" s="209">
        <v>0.35</v>
      </c>
      <c r="K89" s="222">
        <v>0.15</v>
      </c>
      <c r="L89" s="222">
        <v>0.25</v>
      </c>
      <c r="M89" s="209">
        <v>0.1</v>
      </c>
      <c r="N89" s="209">
        <v>0.2</v>
      </c>
      <c r="O89" s="209">
        <v>0.5</v>
      </c>
      <c r="P89" s="209">
        <v>0.7</v>
      </c>
      <c r="Q89" s="223"/>
      <c r="R89" s="209"/>
      <c r="S89" s="209"/>
      <c r="T89" s="209"/>
      <c r="U89" s="209"/>
      <c r="V89" s="209"/>
      <c r="W89" s="209"/>
      <c r="X89" s="209"/>
      <c r="Y89" s="222">
        <f t="shared" si="71"/>
        <v>16.45</v>
      </c>
      <c r="Z89" s="222">
        <f t="shared" si="72"/>
        <v>23.5</v>
      </c>
      <c r="AA89" s="222">
        <f t="shared" si="73"/>
        <v>44.65</v>
      </c>
      <c r="AB89" s="222">
        <f t="shared" si="74"/>
        <v>56.4</v>
      </c>
      <c r="AC89" s="222">
        <f t="shared" si="75"/>
        <v>61.099999999999994</v>
      </c>
      <c r="AD89" s="287">
        <v>47</v>
      </c>
      <c r="AE89" s="224">
        <f t="shared" si="76"/>
        <v>78.960000000000008</v>
      </c>
      <c r="AF89" s="210"/>
      <c r="AG89" s="225">
        <f t="shared" si="77"/>
        <v>123.61</v>
      </c>
      <c r="AH89" s="225"/>
      <c r="AI89" s="209">
        <v>755</v>
      </c>
      <c r="AJ89" s="226">
        <f t="shared" si="78"/>
        <v>59614.8</v>
      </c>
      <c r="AK89" s="218">
        <f t="shared" si="79"/>
        <v>93325.55</v>
      </c>
      <c r="AL89" s="250">
        <f t="shared" si="82"/>
        <v>1268.4000000000001</v>
      </c>
      <c r="AM89" s="322">
        <f t="shared" si="83"/>
        <v>1985.65</v>
      </c>
      <c r="AN89" s="227">
        <v>7.4999999999999997E-2</v>
      </c>
      <c r="AO89" s="226">
        <f t="shared" si="80"/>
        <v>4471.1099999999997</v>
      </c>
      <c r="AP89" s="227">
        <v>7.4999999999999997E-2</v>
      </c>
      <c r="AQ89" s="218">
        <f t="shared" si="84"/>
        <v>6999.4162500000002</v>
      </c>
    </row>
    <row r="90" spans="1:45" ht="20.100000000000001" customHeight="1" x14ac:dyDescent="0.2">
      <c r="A90" s="286">
        <v>8</v>
      </c>
      <c r="B90" s="210">
        <v>8</v>
      </c>
      <c r="C90" s="287">
        <v>48</v>
      </c>
      <c r="D90" s="209">
        <v>1.32</v>
      </c>
      <c r="E90" s="222">
        <f t="shared" si="81"/>
        <v>63.36</v>
      </c>
      <c r="F90" s="209">
        <v>0.1</v>
      </c>
      <c r="G90" s="209">
        <v>0.15</v>
      </c>
      <c r="H90" s="209">
        <v>0.2</v>
      </c>
      <c r="I90" s="209">
        <v>0.25</v>
      </c>
      <c r="J90" s="209">
        <v>0.35</v>
      </c>
      <c r="K90" s="222">
        <v>0.15</v>
      </c>
      <c r="L90" s="222">
        <v>0.25</v>
      </c>
      <c r="M90" s="209">
        <v>0.1</v>
      </c>
      <c r="N90" s="209">
        <v>0.2</v>
      </c>
      <c r="O90" s="209">
        <v>0.5</v>
      </c>
      <c r="P90" s="209">
        <v>0.7</v>
      </c>
      <c r="Q90" s="223"/>
      <c r="R90" s="209"/>
      <c r="S90" s="209"/>
      <c r="T90" s="209"/>
      <c r="U90" s="209"/>
      <c r="V90" s="209"/>
      <c r="W90" s="209"/>
      <c r="X90" s="209"/>
      <c r="Y90" s="222">
        <f t="shared" si="71"/>
        <v>16.799999999999997</v>
      </c>
      <c r="Z90" s="222">
        <f t="shared" si="72"/>
        <v>24</v>
      </c>
      <c r="AA90" s="222">
        <f t="shared" si="73"/>
        <v>45.599999999999994</v>
      </c>
      <c r="AB90" s="222">
        <f t="shared" si="74"/>
        <v>57.599999999999994</v>
      </c>
      <c r="AC90" s="222">
        <f t="shared" si="75"/>
        <v>62.399999999999991</v>
      </c>
      <c r="AD90" s="287">
        <v>48</v>
      </c>
      <c r="AE90" s="224">
        <f t="shared" si="76"/>
        <v>80.16</v>
      </c>
      <c r="AF90" s="210"/>
      <c r="AG90" s="225">
        <f t="shared" si="77"/>
        <v>125.75999999999999</v>
      </c>
      <c r="AH90" s="225"/>
      <c r="AI90" s="209">
        <v>755</v>
      </c>
      <c r="AJ90" s="226">
        <f t="shared" si="78"/>
        <v>60520.799999999996</v>
      </c>
      <c r="AK90" s="218">
        <f t="shared" si="79"/>
        <v>94948.799999999988</v>
      </c>
      <c r="AL90" s="250">
        <f t="shared" si="82"/>
        <v>1260.8499999999999</v>
      </c>
      <c r="AM90" s="322">
        <f t="shared" si="83"/>
        <v>1978.0999999999997</v>
      </c>
      <c r="AN90" s="227">
        <v>7.4999999999999997E-2</v>
      </c>
      <c r="AO90" s="226">
        <f t="shared" si="80"/>
        <v>4539.0599999999995</v>
      </c>
      <c r="AP90" s="227">
        <v>7.4999999999999997E-2</v>
      </c>
      <c r="AQ90" s="218">
        <f t="shared" si="84"/>
        <v>7121.1599999999989</v>
      </c>
    </row>
    <row r="91" spans="1:45" ht="20.100000000000001" customHeight="1" x14ac:dyDescent="0.2">
      <c r="A91" s="286">
        <v>9</v>
      </c>
      <c r="B91" s="210">
        <v>9</v>
      </c>
      <c r="C91" s="287">
        <v>49</v>
      </c>
      <c r="D91" s="209">
        <v>1.31</v>
      </c>
      <c r="E91" s="222">
        <f t="shared" si="81"/>
        <v>64.19</v>
      </c>
      <c r="F91" s="209">
        <v>0.1</v>
      </c>
      <c r="G91" s="209">
        <v>0.15</v>
      </c>
      <c r="H91" s="209">
        <v>0.2</v>
      </c>
      <c r="I91" s="209">
        <v>0.25</v>
      </c>
      <c r="J91" s="209">
        <v>0.35</v>
      </c>
      <c r="K91" s="222">
        <v>0.15</v>
      </c>
      <c r="L91" s="222">
        <v>0.25</v>
      </c>
      <c r="M91" s="209">
        <v>0.1</v>
      </c>
      <c r="N91" s="209">
        <v>0.2</v>
      </c>
      <c r="O91" s="209">
        <v>0.5</v>
      </c>
      <c r="P91" s="209">
        <v>0.7</v>
      </c>
      <c r="Q91" s="223"/>
      <c r="R91" s="209"/>
      <c r="S91" s="209"/>
      <c r="T91" s="209"/>
      <c r="U91" s="209"/>
      <c r="V91" s="209"/>
      <c r="W91" s="209"/>
      <c r="X91" s="209"/>
      <c r="Y91" s="222">
        <f t="shared" si="71"/>
        <v>17.149999999999999</v>
      </c>
      <c r="Z91" s="222">
        <f t="shared" si="72"/>
        <v>24.5</v>
      </c>
      <c r="AA91" s="222">
        <f t="shared" si="73"/>
        <v>46.55</v>
      </c>
      <c r="AB91" s="222">
        <f t="shared" si="74"/>
        <v>58.8</v>
      </c>
      <c r="AC91" s="222">
        <f t="shared" si="75"/>
        <v>63.699999999999989</v>
      </c>
      <c r="AD91" s="287">
        <v>49</v>
      </c>
      <c r="AE91" s="224">
        <f t="shared" si="76"/>
        <v>81.34</v>
      </c>
      <c r="AF91" s="210"/>
      <c r="AG91" s="225">
        <f t="shared" si="77"/>
        <v>127.88999999999999</v>
      </c>
      <c r="AH91" s="225"/>
      <c r="AI91" s="209">
        <v>755</v>
      </c>
      <c r="AJ91" s="226">
        <f t="shared" si="78"/>
        <v>61411.700000000004</v>
      </c>
      <c r="AK91" s="218">
        <f t="shared" si="79"/>
        <v>96556.949999999983</v>
      </c>
      <c r="AL91" s="250">
        <f t="shared" si="82"/>
        <v>1253.3000000000002</v>
      </c>
      <c r="AM91" s="322">
        <f t="shared" si="83"/>
        <v>1970.5499999999997</v>
      </c>
      <c r="AN91" s="227">
        <v>7.4999999999999997E-2</v>
      </c>
      <c r="AO91" s="226">
        <f>AJ91*AN91</f>
        <v>4605.8775000000005</v>
      </c>
      <c r="AP91" s="227">
        <v>7.4999999999999997E-2</v>
      </c>
      <c r="AQ91" s="218">
        <f t="shared" si="84"/>
        <v>7241.7712499999989</v>
      </c>
    </row>
    <row r="92" spans="1:45" ht="20.100000000000001" customHeight="1" x14ac:dyDescent="0.2">
      <c r="A92" s="286">
        <v>10</v>
      </c>
      <c r="B92" s="210">
        <v>10</v>
      </c>
      <c r="C92" s="287">
        <v>50</v>
      </c>
      <c r="D92" s="209">
        <v>1.3</v>
      </c>
      <c r="E92" s="222">
        <f t="shared" si="81"/>
        <v>65</v>
      </c>
      <c r="F92" s="209">
        <v>0.1</v>
      </c>
      <c r="G92" s="209">
        <v>0.15</v>
      </c>
      <c r="H92" s="209">
        <v>0.2</v>
      </c>
      <c r="I92" s="209">
        <v>0.25</v>
      </c>
      <c r="J92" s="209">
        <v>0.35</v>
      </c>
      <c r="K92" s="222">
        <v>0.15</v>
      </c>
      <c r="L92" s="222">
        <v>0.25</v>
      </c>
      <c r="M92" s="209">
        <v>0.1</v>
      </c>
      <c r="N92" s="209">
        <v>0.2</v>
      </c>
      <c r="O92" s="209">
        <v>0.5</v>
      </c>
      <c r="P92" s="209">
        <v>0.7</v>
      </c>
      <c r="Q92" s="223"/>
      <c r="R92" s="209"/>
      <c r="S92" s="209"/>
      <c r="T92" s="209"/>
      <c r="U92" s="209"/>
      <c r="V92" s="209"/>
      <c r="W92" s="209"/>
      <c r="X92" s="209"/>
      <c r="Y92" s="222">
        <f t="shared" si="71"/>
        <v>17.5</v>
      </c>
      <c r="Z92" s="222">
        <f t="shared" si="72"/>
        <v>25</v>
      </c>
      <c r="AA92" s="222">
        <f t="shared" si="73"/>
        <v>47.5</v>
      </c>
      <c r="AB92" s="222">
        <f t="shared" si="74"/>
        <v>60</v>
      </c>
      <c r="AC92" s="222">
        <f t="shared" si="75"/>
        <v>64.999999999999986</v>
      </c>
      <c r="AD92" s="287">
        <v>50</v>
      </c>
      <c r="AE92" s="224">
        <f t="shared" si="76"/>
        <v>82.5</v>
      </c>
      <c r="AF92" s="210"/>
      <c r="AG92" s="225">
        <f t="shared" si="77"/>
        <v>130</v>
      </c>
      <c r="AH92" s="225"/>
      <c r="AI92" s="209">
        <v>755</v>
      </c>
      <c r="AJ92" s="226">
        <f t="shared" si="78"/>
        <v>62287.5</v>
      </c>
      <c r="AK92" s="218">
        <f t="shared" si="79"/>
        <v>98150</v>
      </c>
      <c r="AL92" s="250">
        <f t="shared" si="82"/>
        <v>1245.75</v>
      </c>
      <c r="AM92" s="322">
        <f t="shared" si="83"/>
        <v>1963</v>
      </c>
      <c r="AN92" s="227">
        <v>7.4999999999999997E-2</v>
      </c>
      <c r="AO92" s="226">
        <f>AJ92*AN92</f>
        <v>4671.5625</v>
      </c>
      <c r="AP92" s="227">
        <v>7.4999999999999997E-2</v>
      </c>
      <c r="AQ92" s="218">
        <f t="shared" si="84"/>
        <v>7361.25</v>
      </c>
    </row>
    <row r="93" spans="1:45" ht="20.100000000000001" customHeight="1" x14ac:dyDescent="0.2">
      <c r="A93" s="286">
        <v>11</v>
      </c>
      <c r="B93" s="210">
        <v>11</v>
      </c>
      <c r="C93" s="287">
        <v>51</v>
      </c>
      <c r="D93" s="209">
        <v>1.29</v>
      </c>
      <c r="E93" s="222">
        <f>C93*D93</f>
        <v>65.790000000000006</v>
      </c>
      <c r="F93" s="209">
        <v>0.1</v>
      </c>
      <c r="G93" s="209">
        <v>0.15</v>
      </c>
      <c r="H93" s="209">
        <v>0.2</v>
      </c>
      <c r="I93" s="209">
        <v>0.25</v>
      </c>
      <c r="J93" s="209">
        <v>0.35</v>
      </c>
      <c r="K93" s="222">
        <v>0.15</v>
      </c>
      <c r="L93" s="222">
        <v>0.25</v>
      </c>
      <c r="M93" s="209">
        <v>0.1</v>
      </c>
      <c r="N93" s="209">
        <v>0.2</v>
      </c>
      <c r="O93" s="209">
        <v>0.5</v>
      </c>
      <c r="P93" s="209">
        <v>0.7</v>
      </c>
      <c r="Q93" s="223"/>
      <c r="R93" s="209"/>
      <c r="S93" s="209"/>
      <c r="T93" s="209"/>
      <c r="U93" s="209"/>
      <c r="V93" s="209"/>
      <c r="W93" s="209"/>
      <c r="X93" s="209"/>
      <c r="Y93" s="222">
        <f t="shared" si="71"/>
        <v>17.849999999999998</v>
      </c>
      <c r="Z93" s="222">
        <f t="shared" si="72"/>
        <v>25.5</v>
      </c>
      <c r="AA93" s="222">
        <f t="shared" si="73"/>
        <v>48.449999999999996</v>
      </c>
      <c r="AB93" s="222">
        <f t="shared" si="74"/>
        <v>61.199999999999996</v>
      </c>
      <c r="AC93" s="222">
        <f t="shared" si="75"/>
        <v>66.3</v>
      </c>
      <c r="AD93" s="287">
        <v>51</v>
      </c>
      <c r="AE93" s="224">
        <f t="shared" si="76"/>
        <v>83.64</v>
      </c>
      <c r="AF93" s="210"/>
      <c r="AG93" s="225">
        <f t="shared" si="77"/>
        <v>132.09</v>
      </c>
      <c r="AH93" s="225"/>
      <c r="AI93" s="209">
        <v>755</v>
      </c>
      <c r="AJ93" s="226">
        <f t="shared" si="78"/>
        <v>63148.2</v>
      </c>
      <c r="AK93" s="218">
        <f t="shared" si="79"/>
        <v>99727.95</v>
      </c>
      <c r="AL93" s="250">
        <f t="shared" si="82"/>
        <v>1238.2</v>
      </c>
      <c r="AM93" s="322">
        <f t="shared" si="83"/>
        <v>1955.45</v>
      </c>
      <c r="AN93" s="227">
        <v>7.4999999999999997E-2</v>
      </c>
      <c r="AO93" s="226">
        <f t="shared" si="80"/>
        <v>4736.1149999999998</v>
      </c>
      <c r="AP93" s="227">
        <v>7.4999999999999997E-2</v>
      </c>
      <c r="AQ93" s="218">
        <f t="shared" si="84"/>
        <v>7479.5962499999996</v>
      </c>
    </row>
    <row r="94" spans="1:45" ht="20.100000000000001" customHeight="1" x14ac:dyDescent="0.2">
      <c r="A94" s="286">
        <v>12</v>
      </c>
      <c r="B94" s="210">
        <v>12</v>
      </c>
      <c r="C94" s="287">
        <v>52</v>
      </c>
      <c r="D94" s="209">
        <v>1.28</v>
      </c>
      <c r="E94" s="222">
        <f t="shared" ref="E94:E102" si="85">C94*D94</f>
        <v>66.56</v>
      </c>
      <c r="F94" s="209">
        <v>0.1</v>
      </c>
      <c r="G94" s="209">
        <v>0.15</v>
      </c>
      <c r="H94" s="209">
        <v>0.2</v>
      </c>
      <c r="I94" s="209">
        <v>0.25</v>
      </c>
      <c r="J94" s="209">
        <v>0.35</v>
      </c>
      <c r="K94" s="222">
        <v>0.15</v>
      </c>
      <c r="L94" s="222">
        <v>0.25</v>
      </c>
      <c r="M94" s="209">
        <v>0.1</v>
      </c>
      <c r="N94" s="209">
        <v>0.2</v>
      </c>
      <c r="O94" s="209">
        <v>0.5</v>
      </c>
      <c r="P94" s="209">
        <v>0.7</v>
      </c>
      <c r="Q94" s="223"/>
      <c r="R94" s="209"/>
      <c r="S94" s="209"/>
      <c r="T94" s="209"/>
      <c r="U94" s="209"/>
      <c r="V94" s="209"/>
      <c r="W94" s="209"/>
      <c r="X94" s="209"/>
      <c r="Y94" s="222">
        <f t="shared" si="71"/>
        <v>18.2</v>
      </c>
      <c r="Z94" s="222">
        <f t="shared" si="72"/>
        <v>26</v>
      </c>
      <c r="AA94" s="222">
        <f t="shared" si="73"/>
        <v>49.4</v>
      </c>
      <c r="AB94" s="222">
        <f t="shared" si="74"/>
        <v>62.4</v>
      </c>
      <c r="AC94" s="222">
        <f t="shared" si="75"/>
        <v>67.599999999999994</v>
      </c>
      <c r="AD94" s="287">
        <v>52</v>
      </c>
      <c r="AE94" s="224">
        <f t="shared" si="76"/>
        <v>84.76</v>
      </c>
      <c r="AF94" s="210"/>
      <c r="AG94" s="225">
        <f t="shared" si="77"/>
        <v>134.16</v>
      </c>
      <c r="AH94" s="225"/>
      <c r="AI94" s="209">
        <v>755</v>
      </c>
      <c r="AJ94" s="226">
        <f t="shared" si="78"/>
        <v>63993.8</v>
      </c>
      <c r="AK94" s="218">
        <f t="shared" si="79"/>
        <v>101290.8</v>
      </c>
      <c r="AL94" s="250">
        <f t="shared" si="82"/>
        <v>1230.6500000000001</v>
      </c>
      <c r="AM94" s="322">
        <f t="shared" si="83"/>
        <v>1947.9</v>
      </c>
      <c r="AN94" s="227">
        <v>7.4999999999999997E-2</v>
      </c>
      <c r="AO94" s="226">
        <f t="shared" si="80"/>
        <v>4799.5349999999999</v>
      </c>
      <c r="AP94" s="227">
        <v>7.4999999999999997E-2</v>
      </c>
      <c r="AQ94" s="218">
        <f t="shared" si="84"/>
        <v>7596.8099999999995</v>
      </c>
    </row>
    <row r="95" spans="1:45" ht="20.100000000000001" customHeight="1" x14ac:dyDescent="0.2">
      <c r="A95" s="286">
        <v>13</v>
      </c>
      <c r="B95" s="210">
        <v>13</v>
      </c>
      <c r="C95" s="287">
        <v>53</v>
      </c>
      <c r="D95" s="209">
        <v>1.27</v>
      </c>
      <c r="E95" s="222">
        <f t="shared" si="85"/>
        <v>67.31</v>
      </c>
      <c r="F95" s="209">
        <v>0.1</v>
      </c>
      <c r="G95" s="209">
        <v>0.15</v>
      </c>
      <c r="H95" s="209">
        <v>0.2</v>
      </c>
      <c r="I95" s="209">
        <v>0.25</v>
      </c>
      <c r="J95" s="209">
        <v>0.35</v>
      </c>
      <c r="K95" s="222">
        <v>0.15</v>
      </c>
      <c r="L95" s="222">
        <v>0.25</v>
      </c>
      <c r="M95" s="209">
        <v>0.1</v>
      </c>
      <c r="N95" s="209">
        <v>0.2</v>
      </c>
      <c r="O95" s="209">
        <v>0.5</v>
      </c>
      <c r="P95" s="209">
        <v>0.7</v>
      </c>
      <c r="Q95" s="223"/>
      <c r="R95" s="209"/>
      <c r="S95" s="209"/>
      <c r="T95" s="209"/>
      <c r="U95" s="209"/>
      <c r="V95" s="209"/>
      <c r="W95" s="209"/>
      <c r="X95" s="209"/>
      <c r="Y95" s="222">
        <f t="shared" si="71"/>
        <v>18.549999999999997</v>
      </c>
      <c r="Z95" s="222">
        <f t="shared" si="72"/>
        <v>26.5</v>
      </c>
      <c r="AA95" s="222">
        <f t="shared" si="73"/>
        <v>50.349999999999994</v>
      </c>
      <c r="AB95" s="222">
        <f t="shared" si="74"/>
        <v>63.599999999999994</v>
      </c>
      <c r="AC95" s="222">
        <f t="shared" si="75"/>
        <v>68.899999999999991</v>
      </c>
      <c r="AD95" s="287">
        <v>53</v>
      </c>
      <c r="AE95" s="224">
        <f t="shared" si="76"/>
        <v>85.86</v>
      </c>
      <c r="AF95" s="210"/>
      <c r="AG95" s="225">
        <f t="shared" si="77"/>
        <v>136.20999999999998</v>
      </c>
      <c r="AH95" s="225"/>
      <c r="AI95" s="209">
        <v>755</v>
      </c>
      <c r="AJ95" s="226">
        <f t="shared" si="78"/>
        <v>64824.3</v>
      </c>
      <c r="AK95" s="218">
        <f t="shared" si="79"/>
        <v>102838.54999999999</v>
      </c>
      <c r="AL95" s="250">
        <f t="shared" si="82"/>
        <v>1223.1000000000001</v>
      </c>
      <c r="AM95" s="322">
        <f t="shared" si="83"/>
        <v>1940.3499999999997</v>
      </c>
      <c r="AN95" s="227">
        <v>7.4999999999999997E-2</v>
      </c>
      <c r="AO95" s="226">
        <f t="shared" si="80"/>
        <v>4861.8225000000002</v>
      </c>
      <c r="AP95" s="227">
        <v>7.4999999999999997E-2</v>
      </c>
      <c r="AQ95" s="218">
        <f t="shared" si="84"/>
        <v>7712.8912499999988</v>
      </c>
    </row>
    <row r="96" spans="1:45" ht="20.100000000000001" customHeight="1" x14ac:dyDescent="0.2">
      <c r="A96" s="286">
        <v>14</v>
      </c>
      <c r="B96" s="210">
        <v>14</v>
      </c>
      <c r="C96" s="287">
        <v>54</v>
      </c>
      <c r="D96" s="209">
        <v>1.26</v>
      </c>
      <c r="E96" s="222">
        <f t="shared" si="85"/>
        <v>68.040000000000006</v>
      </c>
      <c r="F96" s="209">
        <v>0.1</v>
      </c>
      <c r="G96" s="209">
        <v>0.15</v>
      </c>
      <c r="H96" s="209">
        <v>0.2</v>
      </c>
      <c r="I96" s="209">
        <v>0.25</v>
      </c>
      <c r="J96" s="209">
        <v>0.35</v>
      </c>
      <c r="K96" s="222">
        <v>0.15</v>
      </c>
      <c r="L96" s="222">
        <v>0.25</v>
      </c>
      <c r="M96" s="209">
        <v>0.1</v>
      </c>
      <c r="N96" s="209">
        <v>0.2</v>
      </c>
      <c r="O96" s="209">
        <v>0.5</v>
      </c>
      <c r="P96" s="209">
        <v>0.7</v>
      </c>
      <c r="Q96" s="223"/>
      <c r="R96" s="209"/>
      <c r="S96" s="209"/>
      <c r="T96" s="209"/>
      <c r="U96" s="209"/>
      <c r="V96" s="209"/>
      <c r="W96" s="209"/>
      <c r="X96" s="209"/>
      <c r="Y96" s="222">
        <f t="shared" si="71"/>
        <v>18.899999999999999</v>
      </c>
      <c r="Z96" s="222">
        <f t="shared" si="72"/>
        <v>27</v>
      </c>
      <c r="AA96" s="222">
        <f t="shared" si="73"/>
        <v>51.3</v>
      </c>
      <c r="AB96" s="222">
        <f t="shared" si="74"/>
        <v>64.8</v>
      </c>
      <c r="AC96" s="222">
        <f t="shared" si="75"/>
        <v>70.199999999999989</v>
      </c>
      <c r="AD96" s="287">
        <v>54</v>
      </c>
      <c r="AE96" s="224">
        <f t="shared" si="76"/>
        <v>86.94</v>
      </c>
      <c r="AF96" s="210"/>
      <c r="AG96" s="225">
        <f t="shared" si="77"/>
        <v>138.24</v>
      </c>
      <c r="AH96" s="225"/>
      <c r="AI96" s="209">
        <v>755</v>
      </c>
      <c r="AJ96" s="226">
        <f t="shared" si="78"/>
        <v>65639.7</v>
      </c>
      <c r="AK96" s="218">
        <f t="shared" si="79"/>
        <v>104371.20000000001</v>
      </c>
      <c r="AL96" s="250">
        <f t="shared" si="82"/>
        <v>1215.55</v>
      </c>
      <c r="AM96" s="322">
        <f t="shared" si="83"/>
        <v>1932.8000000000002</v>
      </c>
      <c r="AN96" s="227">
        <v>7.4999999999999997E-2</v>
      </c>
      <c r="AO96" s="226">
        <f t="shared" si="80"/>
        <v>4922.9775</v>
      </c>
      <c r="AP96" s="227">
        <v>7.4999999999999997E-2</v>
      </c>
      <c r="AQ96" s="218">
        <f t="shared" si="84"/>
        <v>7827.84</v>
      </c>
    </row>
    <row r="97" spans="1:45" ht="20.100000000000001" customHeight="1" x14ac:dyDescent="0.2">
      <c r="A97" s="286">
        <v>15</v>
      </c>
      <c r="B97" s="210">
        <v>15</v>
      </c>
      <c r="C97" s="287">
        <v>55</v>
      </c>
      <c r="D97" s="209">
        <v>1.25</v>
      </c>
      <c r="E97" s="222">
        <f t="shared" si="85"/>
        <v>68.75</v>
      </c>
      <c r="F97" s="209">
        <v>0.1</v>
      </c>
      <c r="G97" s="209">
        <v>0.15</v>
      </c>
      <c r="H97" s="209">
        <v>0.2</v>
      </c>
      <c r="I97" s="209">
        <v>0.25</v>
      </c>
      <c r="J97" s="209">
        <v>0.35</v>
      </c>
      <c r="K97" s="222">
        <v>0.15</v>
      </c>
      <c r="L97" s="222">
        <v>0.25</v>
      </c>
      <c r="M97" s="209">
        <v>0.1</v>
      </c>
      <c r="N97" s="209">
        <v>0.2</v>
      </c>
      <c r="O97" s="209">
        <v>0.5</v>
      </c>
      <c r="P97" s="209">
        <v>0.7</v>
      </c>
      <c r="Q97" s="223"/>
      <c r="R97" s="209"/>
      <c r="S97" s="209"/>
      <c r="T97" s="209"/>
      <c r="U97" s="209"/>
      <c r="V97" s="209"/>
      <c r="W97" s="209"/>
      <c r="X97" s="209"/>
      <c r="Y97" s="222">
        <f t="shared" si="71"/>
        <v>19.25</v>
      </c>
      <c r="Z97" s="222">
        <f t="shared" si="72"/>
        <v>27.5</v>
      </c>
      <c r="AA97" s="222">
        <f t="shared" si="73"/>
        <v>52.25</v>
      </c>
      <c r="AB97" s="222">
        <f t="shared" si="74"/>
        <v>66</v>
      </c>
      <c r="AC97" s="222">
        <f t="shared" si="75"/>
        <v>71.499999999999986</v>
      </c>
      <c r="AD97" s="287">
        <v>55</v>
      </c>
      <c r="AE97" s="224">
        <f t="shared" si="76"/>
        <v>88</v>
      </c>
      <c r="AF97" s="210"/>
      <c r="AG97" s="225">
        <f t="shared" si="77"/>
        <v>140.25</v>
      </c>
      <c r="AH97" s="225"/>
      <c r="AI97" s="209">
        <v>755</v>
      </c>
      <c r="AJ97" s="226">
        <f t="shared" si="78"/>
        <v>66440</v>
      </c>
      <c r="AK97" s="218">
        <f t="shared" si="79"/>
        <v>105888.75</v>
      </c>
      <c r="AL97" s="250">
        <f t="shared" si="82"/>
        <v>1208</v>
      </c>
      <c r="AM97" s="322">
        <f t="shared" si="83"/>
        <v>1925.25</v>
      </c>
      <c r="AN97" s="227">
        <v>7.4999999999999997E-2</v>
      </c>
      <c r="AO97" s="226">
        <f t="shared" si="80"/>
        <v>4983</v>
      </c>
      <c r="AP97" s="227">
        <v>7.4999999999999997E-2</v>
      </c>
      <c r="AQ97" s="218">
        <f t="shared" si="84"/>
        <v>7941.65625</v>
      </c>
    </row>
    <row r="98" spans="1:45" ht="20.100000000000001" customHeight="1" x14ac:dyDescent="0.2">
      <c r="A98" s="286">
        <v>16</v>
      </c>
      <c r="B98" s="210">
        <v>16</v>
      </c>
      <c r="C98" s="287">
        <v>56</v>
      </c>
      <c r="D98" s="209">
        <v>1.24</v>
      </c>
      <c r="E98" s="222">
        <f t="shared" si="85"/>
        <v>69.44</v>
      </c>
      <c r="F98" s="209">
        <v>0.1</v>
      </c>
      <c r="G98" s="209">
        <v>0.15</v>
      </c>
      <c r="H98" s="209">
        <v>0.2</v>
      </c>
      <c r="I98" s="209">
        <v>0.25</v>
      </c>
      <c r="J98" s="209">
        <v>0.35</v>
      </c>
      <c r="K98" s="222">
        <v>0.15</v>
      </c>
      <c r="L98" s="222">
        <v>0.25</v>
      </c>
      <c r="M98" s="209">
        <v>0.1</v>
      </c>
      <c r="N98" s="209">
        <v>0.2</v>
      </c>
      <c r="O98" s="209">
        <v>0.5</v>
      </c>
      <c r="P98" s="209">
        <v>0.7</v>
      </c>
      <c r="Q98" s="223"/>
      <c r="R98" s="209"/>
      <c r="S98" s="209"/>
      <c r="T98" s="209"/>
      <c r="U98" s="209"/>
      <c r="V98" s="209"/>
      <c r="W98" s="209"/>
      <c r="X98" s="209"/>
      <c r="Y98" s="222">
        <f t="shared" si="71"/>
        <v>19.599999999999998</v>
      </c>
      <c r="Z98" s="222">
        <f t="shared" si="72"/>
        <v>28</v>
      </c>
      <c r="AA98" s="222">
        <f t="shared" si="73"/>
        <v>53.199999999999996</v>
      </c>
      <c r="AB98" s="222">
        <f t="shared" si="74"/>
        <v>67.2</v>
      </c>
      <c r="AC98" s="222">
        <f t="shared" si="75"/>
        <v>72.799999999999983</v>
      </c>
      <c r="AD98" s="287">
        <v>56</v>
      </c>
      <c r="AE98" s="224">
        <f t="shared" si="76"/>
        <v>89.039999999999992</v>
      </c>
      <c r="AF98" s="210"/>
      <c r="AG98" s="225">
        <f t="shared" si="77"/>
        <v>142.23999999999998</v>
      </c>
      <c r="AH98" s="225"/>
      <c r="AI98" s="209">
        <v>755</v>
      </c>
      <c r="AJ98" s="226">
        <f t="shared" si="78"/>
        <v>67225.2</v>
      </c>
      <c r="AK98" s="218">
        <f t="shared" si="79"/>
        <v>107391.19999999998</v>
      </c>
      <c r="AL98" s="250">
        <f t="shared" si="82"/>
        <v>1200.45</v>
      </c>
      <c r="AM98" s="322">
        <f t="shared" si="83"/>
        <v>1917.6999999999996</v>
      </c>
      <c r="AN98" s="227">
        <v>7.4999999999999997E-2</v>
      </c>
      <c r="AO98" s="226">
        <f t="shared" si="80"/>
        <v>5041.8899999999994</v>
      </c>
      <c r="AP98" s="227">
        <v>7.4999999999999997E-2</v>
      </c>
      <c r="AQ98" s="218">
        <f t="shared" si="84"/>
        <v>8054.3399999999983</v>
      </c>
    </row>
    <row r="99" spans="1:45" ht="20.100000000000001" customHeight="1" x14ac:dyDescent="0.2">
      <c r="A99" s="286">
        <v>17</v>
      </c>
      <c r="B99" s="210">
        <v>17</v>
      </c>
      <c r="C99" s="287">
        <v>57</v>
      </c>
      <c r="D99" s="209">
        <v>1.23</v>
      </c>
      <c r="E99" s="222">
        <f t="shared" si="85"/>
        <v>70.11</v>
      </c>
      <c r="F99" s="209">
        <v>0.1</v>
      </c>
      <c r="G99" s="209">
        <v>0.15</v>
      </c>
      <c r="H99" s="209">
        <v>0.2</v>
      </c>
      <c r="I99" s="209">
        <v>0.25</v>
      </c>
      <c r="J99" s="209">
        <v>0.35</v>
      </c>
      <c r="K99" s="222">
        <v>0.15</v>
      </c>
      <c r="L99" s="222">
        <v>0.25</v>
      </c>
      <c r="M99" s="209">
        <v>0.1</v>
      </c>
      <c r="N99" s="209">
        <v>0.2</v>
      </c>
      <c r="O99" s="209">
        <v>0.5</v>
      </c>
      <c r="P99" s="209">
        <v>0.7</v>
      </c>
      <c r="Q99" s="223"/>
      <c r="R99" s="209"/>
      <c r="S99" s="209"/>
      <c r="T99" s="209"/>
      <c r="U99" s="209"/>
      <c r="V99" s="209"/>
      <c r="W99" s="209"/>
      <c r="X99" s="209"/>
      <c r="Y99" s="222">
        <f t="shared" si="71"/>
        <v>19.95</v>
      </c>
      <c r="Z99" s="222">
        <f t="shared" si="72"/>
        <v>28.5</v>
      </c>
      <c r="AA99" s="222">
        <f t="shared" si="73"/>
        <v>54.15</v>
      </c>
      <c r="AB99" s="222">
        <f t="shared" si="74"/>
        <v>68.399999999999991</v>
      </c>
      <c r="AC99" s="222">
        <f t="shared" si="75"/>
        <v>74.099999999999994</v>
      </c>
      <c r="AD99" s="287">
        <v>57</v>
      </c>
      <c r="AE99" s="224">
        <f t="shared" si="76"/>
        <v>90.06</v>
      </c>
      <c r="AF99" s="210"/>
      <c r="AG99" s="225">
        <f t="shared" si="77"/>
        <v>144.20999999999998</v>
      </c>
      <c r="AH99" s="225"/>
      <c r="AI99" s="209">
        <v>755</v>
      </c>
      <c r="AJ99" s="226">
        <f t="shared" si="78"/>
        <v>67995.3</v>
      </c>
      <c r="AK99" s="218">
        <f t="shared" si="79"/>
        <v>108878.54999999999</v>
      </c>
      <c r="AL99" s="250">
        <f t="shared" si="82"/>
        <v>1192.9000000000001</v>
      </c>
      <c r="AM99" s="322">
        <f t="shared" si="83"/>
        <v>1910.1499999999999</v>
      </c>
      <c r="AN99" s="227">
        <v>7.4999999999999997E-2</v>
      </c>
      <c r="AO99" s="226">
        <f t="shared" si="80"/>
        <v>5099.6475</v>
      </c>
      <c r="AP99" s="227">
        <v>7.4999999999999997E-2</v>
      </c>
      <c r="AQ99" s="218">
        <f t="shared" si="84"/>
        <v>8165.8912499999988</v>
      </c>
    </row>
    <row r="100" spans="1:45" ht="20.100000000000001" customHeight="1" x14ac:dyDescent="0.2">
      <c r="A100" s="286">
        <v>18</v>
      </c>
      <c r="B100" s="210">
        <v>18</v>
      </c>
      <c r="C100" s="287">
        <v>58</v>
      </c>
      <c r="D100" s="209">
        <v>1.22</v>
      </c>
      <c r="E100" s="222">
        <f t="shared" si="85"/>
        <v>70.760000000000005</v>
      </c>
      <c r="F100" s="209">
        <v>0.1</v>
      </c>
      <c r="G100" s="209">
        <v>0.15</v>
      </c>
      <c r="H100" s="209">
        <v>0.2</v>
      </c>
      <c r="I100" s="209">
        <v>0.25</v>
      </c>
      <c r="J100" s="209">
        <v>0.35</v>
      </c>
      <c r="K100" s="222">
        <v>0.15</v>
      </c>
      <c r="L100" s="222">
        <v>0.25</v>
      </c>
      <c r="M100" s="209">
        <v>0.1</v>
      </c>
      <c r="N100" s="209">
        <v>0.2</v>
      </c>
      <c r="O100" s="209">
        <v>0.5</v>
      </c>
      <c r="P100" s="209">
        <v>0.7</v>
      </c>
      <c r="Q100" s="223"/>
      <c r="R100" s="209"/>
      <c r="S100" s="209"/>
      <c r="T100" s="209"/>
      <c r="U100" s="209"/>
      <c r="V100" s="209"/>
      <c r="W100" s="209"/>
      <c r="X100" s="209"/>
      <c r="Y100" s="222">
        <f t="shared" si="71"/>
        <v>20.299999999999997</v>
      </c>
      <c r="Z100" s="222">
        <f t="shared" si="72"/>
        <v>29</v>
      </c>
      <c r="AA100" s="222">
        <f t="shared" si="73"/>
        <v>55.099999999999994</v>
      </c>
      <c r="AB100" s="222">
        <f t="shared" si="74"/>
        <v>69.599999999999994</v>
      </c>
      <c r="AC100" s="222">
        <f t="shared" si="75"/>
        <v>75.399999999999991</v>
      </c>
      <c r="AD100" s="287">
        <v>58</v>
      </c>
      <c r="AE100" s="224">
        <f t="shared" si="76"/>
        <v>91.06</v>
      </c>
      <c r="AF100" s="210"/>
      <c r="AG100" s="225">
        <f t="shared" si="77"/>
        <v>146.16</v>
      </c>
      <c r="AH100" s="225"/>
      <c r="AI100" s="209">
        <v>755</v>
      </c>
      <c r="AJ100" s="226">
        <f t="shared" si="78"/>
        <v>68750.3</v>
      </c>
      <c r="AK100" s="218">
        <f t="shared" si="79"/>
        <v>110350.8</v>
      </c>
      <c r="AL100" s="250">
        <f t="shared" si="82"/>
        <v>1185.3500000000001</v>
      </c>
      <c r="AM100" s="322">
        <f t="shared" si="83"/>
        <v>1902.6000000000001</v>
      </c>
      <c r="AN100" s="227">
        <v>7.4999999999999997E-2</v>
      </c>
      <c r="AO100" s="226">
        <f t="shared" si="80"/>
        <v>5156.2725</v>
      </c>
      <c r="AP100" s="227">
        <v>7.4999999999999997E-2</v>
      </c>
      <c r="AQ100" s="218">
        <f t="shared" si="84"/>
        <v>8276.31</v>
      </c>
    </row>
    <row r="101" spans="1:45" ht="20.100000000000001" customHeight="1" x14ac:dyDescent="0.2">
      <c r="A101" s="286">
        <v>19</v>
      </c>
      <c r="B101" s="210">
        <v>19</v>
      </c>
      <c r="C101" s="287">
        <v>59</v>
      </c>
      <c r="D101" s="209">
        <v>1.21</v>
      </c>
      <c r="E101" s="222">
        <f t="shared" si="85"/>
        <v>71.39</v>
      </c>
      <c r="F101" s="209">
        <v>0.1</v>
      </c>
      <c r="G101" s="209">
        <v>0.15</v>
      </c>
      <c r="H101" s="209">
        <v>0.2</v>
      </c>
      <c r="I101" s="209">
        <v>0.25</v>
      </c>
      <c r="J101" s="209">
        <v>0.35</v>
      </c>
      <c r="K101" s="222">
        <v>0.15</v>
      </c>
      <c r="L101" s="222">
        <v>0.25</v>
      </c>
      <c r="M101" s="209">
        <v>0.1</v>
      </c>
      <c r="N101" s="209">
        <v>0.2</v>
      </c>
      <c r="O101" s="209">
        <v>0.5</v>
      </c>
      <c r="P101" s="209">
        <v>0.7</v>
      </c>
      <c r="Q101" s="223"/>
      <c r="R101" s="209"/>
      <c r="S101" s="209"/>
      <c r="T101" s="209"/>
      <c r="U101" s="209"/>
      <c r="V101" s="209"/>
      <c r="W101" s="209"/>
      <c r="X101" s="209"/>
      <c r="Y101" s="222">
        <f t="shared" si="71"/>
        <v>20.65</v>
      </c>
      <c r="Z101" s="222">
        <f t="shared" si="72"/>
        <v>29.5</v>
      </c>
      <c r="AA101" s="222">
        <f t="shared" si="73"/>
        <v>56.05</v>
      </c>
      <c r="AB101" s="222">
        <f t="shared" si="74"/>
        <v>70.8</v>
      </c>
      <c r="AC101" s="222">
        <f t="shared" si="75"/>
        <v>76.699999999999989</v>
      </c>
      <c r="AD101" s="287">
        <v>59</v>
      </c>
      <c r="AE101" s="224">
        <f t="shared" si="76"/>
        <v>92.039999999999992</v>
      </c>
      <c r="AF101" s="210"/>
      <c r="AG101" s="225">
        <f t="shared" si="77"/>
        <v>148.08999999999997</v>
      </c>
      <c r="AH101" s="225"/>
      <c r="AI101" s="209">
        <v>755</v>
      </c>
      <c r="AJ101" s="226">
        <f t="shared" si="78"/>
        <v>69490.2</v>
      </c>
      <c r="AK101" s="218">
        <f t="shared" si="79"/>
        <v>111807.94999999998</v>
      </c>
      <c r="AL101" s="250">
        <f t="shared" si="82"/>
        <v>1177.8</v>
      </c>
      <c r="AM101" s="322">
        <f t="shared" si="83"/>
        <v>1895.0499999999997</v>
      </c>
      <c r="AN101" s="227">
        <v>7.4999999999999997E-2</v>
      </c>
      <c r="AO101" s="226">
        <f t="shared" si="80"/>
        <v>5211.7649999999994</v>
      </c>
      <c r="AP101" s="227">
        <v>7.4999999999999997E-2</v>
      </c>
      <c r="AQ101" s="218">
        <f t="shared" si="84"/>
        <v>8385.5962499999987</v>
      </c>
    </row>
    <row r="102" spans="1:45" ht="20.100000000000001" customHeight="1" x14ac:dyDescent="0.2">
      <c r="A102" s="286">
        <v>20</v>
      </c>
      <c r="B102" s="210">
        <v>20</v>
      </c>
      <c r="C102" s="287">
        <v>60</v>
      </c>
      <c r="D102" s="209">
        <v>1.2</v>
      </c>
      <c r="E102" s="222">
        <f t="shared" si="85"/>
        <v>72</v>
      </c>
      <c r="F102" s="209">
        <v>0.1</v>
      </c>
      <c r="G102" s="209">
        <v>0.15</v>
      </c>
      <c r="H102" s="209">
        <v>0.2</v>
      </c>
      <c r="I102" s="209">
        <v>0.25</v>
      </c>
      <c r="J102" s="209">
        <v>0.35</v>
      </c>
      <c r="K102" s="222">
        <v>0.15</v>
      </c>
      <c r="L102" s="222">
        <v>0.25</v>
      </c>
      <c r="M102" s="209">
        <v>0.1</v>
      </c>
      <c r="N102" s="209">
        <v>0.2</v>
      </c>
      <c r="O102" s="209">
        <v>0.5</v>
      </c>
      <c r="P102" s="209">
        <v>0.7</v>
      </c>
      <c r="Q102" s="223"/>
      <c r="R102" s="209"/>
      <c r="S102" s="209"/>
      <c r="T102" s="209"/>
      <c r="U102" s="209"/>
      <c r="V102" s="209"/>
      <c r="W102" s="209"/>
      <c r="X102" s="209"/>
      <c r="Y102" s="222">
        <f t="shared" si="71"/>
        <v>21</v>
      </c>
      <c r="Z102" s="222">
        <f t="shared" si="72"/>
        <v>30</v>
      </c>
      <c r="AA102" s="222">
        <f t="shared" si="73"/>
        <v>57</v>
      </c>
      <c r="AB102" s="222">
        <f t="shared" si="74"/>
        <v>72</v>
      </c>
      <c r="AC102" s="222">
        <f t="shared" si="75"/>
        <v>77.999999999999986</v>
      </c>
      <c r="AD102" s="287">
        <v>60</v>
      </c>
      <c r="AE102" s="224">
        <f t="shared" si="76"/>
        <v>93</v>
      </c>
      <c r="AF102" s="210"/>
      <c r="AG102" s="225">
        <f t="shared" si="77"/>
        <v>150</v>
      </c>
      <c r="AH102" s="225"/>
      <c r="AI102" s="209">
        <v>755</v>
      </c>
      <c r="AJ102" s="226">
        <f t="shared" si="78"/>
        <v>70215</v>
      </c>
      <c r="AK102" s="218">
        <f t="shared" si="79"/>
        <v>113250</v>
      </c>
      <c r="AL102" s="250">
        <f t="shared" si="82"/>
        <v>1170.25</v>
      </c>
      <c r="AM102" s="322">
        <f t="shared" si="83"/>
        <v>1887.5</v>
      </c>
      <c r="AN102" s="227">
        <v>7.4999999999999997E-2</v>
      </c>
      <c r="AO102" s="226">
        <f t="shared" si="80"/>
        <v>5266.125</v>
      </c>
      <c r="AP102" s="227">
        <v>7.4999999999999997E-2</v>
      </c>
      <c r="AQ102" s="218">
        <f t="shared" si="84"/>
        <v>8493.75</v>
      </c>
      <c r="AR102" s="228">
        <f>AJ102/AD102</f>
        <v>1170.25</v>
      </c>
      <c r="AS102" s="228">
        <f>AK102/AD102</f>
        <v>1887.5</v>
      </c>
    </row>
    <row r="103" spans="1:45" ht="20.100000000000001" customHeight="1" x14ac:dyDescent="0.2">
      <c r="A103" s="286">
        <v>1</v>
      </c>
      <c r="B103" s="290"/>
      <c r="C103" s="291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1"/>
      <c r="AE103" s="292"/>
      <c r="AF103" s="292"/>
      <c r="AG103" s="292"/>
      <c r="AH103" s="292"/>
      <c r="AI103" s="292"/>
      <c r="AJ103" s="292"/>
      <c r="AK103" s="291"/>
      <c r="AL103" s="291"/>
      <c r="AM103" s="293"/>
      <c r="AN103" s="292"/>
      <c r="AO103" s="291"/>
      <c r="AP103" s="292"/>
      <c r="AQ103" s="291"/>
      <c r="AR103" s="274"/>
    </row>
    <row r="104" spans="1:45" ht="20.100000000000001" customHeight="1" x14ac:dyDescent="0.2">
      <c r="A104" s="253" t="s">
        <v>300</v>
      </c>
      <c r="B104" s="277"/>
      <c r="C104" s="566" t="s">
        <v>308</v>
      </c>
      <c r="D104" s="566"/>
      <c r="E104" s="566"/>
      <c r="F104" s="566"/>
      <c r="G104" s="566"/>
      <c r="H104" s="566"/>
      <c r="I104" s="566"/>
      <c r="J104" s="566"/>
      <c r="K104" s="566"/>
      <c r="L104" s="566"/>
      <c r="M104" s="566"/>
      <c r="N104" s="566"/>
      <c r="O104" s="566"/>
      <c r="P104" s="566"/>
      <c r="Q104" s="566"/>
      <c r="R104" s="566"/>
      <c r="S104" s="566"/>
      <c r="T104" s="566"/>
      <c r="U104" s="566"/>
      <c r="V104" s="566"/>
      <c r="W104" s="566"/>
      <c r="X104" s="566"/>
      <c r="Y104" s="566"/>
      <c r="Z104" s="566"/>
      <c r="AA104" s="566"/>
      <c r="AB104" s="566"/>
      <c r="AC104" s="566"/>
      <c r="AD104" s="277" t="s">
        <v>306</v>
      </c>
      <c r="AE104" s="245"/>
      <c r="AF104" s="245"/>
      <c r="AG104" s="245"/>
      <c r="AH104" s="245"/>
      <c r="AI104" s="245"/>
      <c r="AJ104" s="245"/>
      <c r="AK104" s="245"/>
      <c r="AL104" s="245"/>
      <c r="AM104" s="245"/>
      <c r="AN104" s="245"/>
    </row>
    <row r="105" spans="1:45" s="245" customFormat="1" ht="20.100000000000001" customHeight="1" x14ac:dyDescent="0.2">
      <c r="A105" s="283"/>
      <c r="B105" s="283"/>
      <c r="C105" s="283"/>
      <c r="D105" s="284" t="s">
        <v>260</v>
      </c>
      <c r="E105" s="284"/>
      <c r="F105" s="567" t="s">
        <v>261</v>
      </c>
      <c r="G105" s="567"/>
      <c r="H105" s="567"/>
      <c r="I105" s="567"/>
      <c r="J105" s="567"/>
      <c r="K105" s="567" t="s">
        <v>262</v>
      </c>
      <c r="L105" s="567"/>
      <c r="M105" s="567" t="s">
        <v>263</v>
      </c>
      <c r="N105" s="567"/>
      <c r="O105" s="567"/>
      <c r="P105" s="567"/>
      <c r="Q105" s="568">
        <v>5</v>
      </c>
      <c r="R105" s="568"/>
      <c r="S105" s="568"/>
      <c r="T105" s="568"/>
      <c r="U105" s="568"/>
      <c r="V105" s="568"/>
      <c r="W105" s="568"/>
      <c r="X105" s="568"/>
      <c r="Y105" s="568"/>
      <c r="Z105" s="568"/>
      <c r="AA105" s="568"/>
      <c r="AB105" s="568"/>
      <c r="AC105" s="568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</row>
    <row r="106" spans="1:45" s="289" customFormat="1" ht="138.75" customHeight="1" x14ac:dyDescent="0.2">
      <c r="A106" s="288" t="s">
        <v>264</v>
      </c>
      <c r="B106" s="209" t="s">
        <v>265</v>
      </c>
      <c r="C106" s="211" t="s">
        <v>266</v>
      </c>
      <c r="D106" s="210" t="s">
        <v>267</v>
      </c>
      <c r="E106" s="212" t="s">
        <v>268</v>
      </c>
      <c r="F106" s="555" t="s">
        <v>288</v>
      </c>
      <c r="G106" s="555"/>
      <c r="H106" s="555"/>
      <c r="I106" s="555"/>
      <c r="J106" s="555"/>
      <c r="K106" s="556" t="s">
        <v>270</v>
      </c>
      <c r="L106" s="556"/>
      <c r="M106" s="557" t="s">
        <v>271</v>
      </c>
      <c r="N106" s="558"/>
      <c r="O106" s="558"/>
      <c r="P106" s="559"/>
      <c r="Q106" s="557" t="s">
        <v>272</v>
      </c>
      <c r="R106" s="558"/>
      <c r="S106" s="558"/>
      <c r="T106" s="559"/>
      <c r="U106" s="557" t="s">
        <v>273</v>
      </c>
      <c r="V106" s="558"/>
      <c r="W106" s="558"/>
      <c r="X106" s="559"/>
      <c r="Y106" s="560" t="s">
        <v>274</v>
      </c>
      <c r="Z106" s="560"/>
      <c r="AA106" s="560"/>
      <c r="AB106" s="560"/>
      <c r="AC106" s="560"/>
      <c r="AD106" s="211" t="s">
        <v>275</v>
      </c>
      <c r="AE106" s="213" t="s">
        <v>276</v>
      </c>
      <c r="AF106" s="210"/>
      <c r="AG106" s="214" t="s">
        <v>277</v>
      </c>
      <c r="AH106" s="214"/>
      <c r="AI106" s="210" t="s">
        <v>307</v>
      </c>
      <c r="AJ106" s="213" t="s">
        <v>279</v>
      </c>
      <c r="AK106" s="214" t="s">
        <v>304</v>
      </c>
      <c r="AL106" s="215" t="s">
        <v>290</v>
      </c>
      <c r="AM106" s="216" t="s">
        <v>291</v>
      </c>
      <c r="AN106" s="217" t="s">
        <v>281</v>
      </c>
      <c r="AO106" s="215" t="s">
        <v>292</v>
      </c>
      <c r="AP106" s="217" t="s">
        <v>283</v>
      </c>
      <c r="AQ106" s="218" t="s">
        <v>293</v>
      </c>
      <c r="AR106" s="182" t="s">
        <v>294</v>
      </c>
      <c r="AS106" s="182" t="s">
        <v>295</v>
      </c>
    </row>
    <row r="107" spans="1:45" ht="20.100000000000001" customHeight="1" x14ac:dyDescent="0.2">
      <c r="A107" s="286">
        <v>1</v>
      </c>
      <c r="B107" s="210">
        <v>1</v>
      </c>
      <c r="C107" s="287">
        <v>61</v>
      </c>
      <c r="D107" s="209">
        <v>1.19</v>
      </c>
      <c r="E107" s="222">
        <f>C107*D107</f>
        <v>72.59</v>
      </c>
      <c r="F107" s="209">
        <v>0.1</v>
      </c>
      <c r="G107" s="209">
        <v>0.15</v>
      </c>
      <c r="H107" s="209">
        <v>0.2</v>
      </c>
      <c r="I107" s="209">
        <v>0.25</v>
      </c>
      <c r="J107" s="209">
        <v>0.35</v>
      </c>
      <c r="K107" s="222">
        <v>0.15</v>
      </c>
      <c r="L107" s="222">
        <v>0.25</v>
      </c>
      <c r="M107" s="209">
        <v>0.1</v>
      </c>
      <c r="N107" s="209">
        <v>0.2</v>
      </c>
      <c r="O107" s="209">
        <v>0.5</v>
      </c>
      <c r="P107" s="209">
        <v>0.7</v>
      </c>
      <c r="Q107" s="223"/>
      <c r="R107" s="209"/>
      <c r="S107" s="209"/>
      <c r="T107" s="209"/>
      <c r="U107" s="209"/>
      <c r="V107" s="209"/>
      <c r="W107" s="209"/>
      <c r="X107" s="209"/>
      <c r="Y107" s="222">
        <f t="shared" ref="Y107:Y146" si="86">(F107+K107+M107+Q107+U107)*C107</f>
        <v>21.349999999999998</v>
      </c>
      <c r="Z107" s="222">
        <f t="shared" ref="Z107:Z146" si="87">(G107+K107+N107+R107+V107)*C107</f>
        <v>30.5</v>
      </c>
      <c r="AA107" s="222">
        <f t="shared" ref="AA107:AA146" si="88">(H107+L107+O107+S107+W107)*C107</f>
        <v>57.949999999999996</v>
      </c>
      <c r="AB107" s="222">
        <f t="shared" ref="AB107:AB146" si="89">(I107+L107+P107+T107+X107)*C107</f>
        <v>73.2</v>
      </c>
      <c r="AC107" s="222">
        <f t="shared" ref="AC107:AC146" si="90">(J107+L107+P107+T107+X107)*C107</f>
        <v>79.299999999999983</v>
      </c>
      <c r="AD107" s="287">
        <v>61</v>
      </c>
      <c r="AE107" s="224">
        <f t="shared" ref="AE107:AE146" si="91">E107+Y107</f>
        <v>93.94</v>
      </c>
      <c r="AF107" s="210"/>
      <c r="AG107" s="225">
        <f t="shared" ref="AG107:AG146" si="92">E107+AC107</f>
        <v>151.88999999999999</v>
      </c>
      <c r="AH107" s="225"/>
      <c r="AI107" s="209">
        <v>755</v>
      </c>
      <c r="AJ107" s="226">
        <f t="shared" ref="AJ107:AJ170" si="93">AE107*AI107</f>
        <v>70924.7</v>
      </c>
      <c r="AK107" s="218">
        <f t="shared" ref="AK107:AK170" si="94">AG107*AI107</f>
        <v>114676.94999999998</v>
      </c>
      <c r="AL107" s="250">
        <f>AJ107/AD107</f>
        <v>1162.7</v>
      </c>
      <c r="AM107" s="322">
        <f>AK107/AD107</f>
        <v>1879.9499999999998</v>
      </c>
      <c r="AN107" s="227">
        <v>7.4999999999999997E-2</v>
      </c>
      <c r="AO107" s="226">
        <f t="shared" ref="AO107:AO170" si="95">AJ107*AN107</f>
        <v>5319.3525</v>
      </c>
      <c r="AP107" s="227">
        <v>7.4999999999999997E-2</v>
      </c>
      <c r="AQ107" s="218">
        <f>AK107*AP107</f>
        <v>8600.771249999998</v>
      </c>
      <c r="AR107" s="228">
        <f>AJ107/AD107</f>
        <v>1162.7</v>
      </c>
      <c r="AS107" s="228">
        <f>AK107/AD107</f>
        <v>1879.9499999999998</v>
      </c>
    </row>
    <row r="108" spans="1:45" ht="20.100000000000001" customHeight="1" x14ac:dyDescent="0.2">
      <c r="A108" s="286">
        <v>2</v>
      </c>
      <c r="B108" s="210">
        <v>2</v>
      </c>
      <c r="C108" s="287">
        <v>62</v>
      </c>
      <c r="D108" s="209">
        <v>1.19</v>
      </c>
      <c r="E108" s="222">
        <f t="shared" ref="E108:E116" si="96">C108*D108</f>
        <v>73.78</v>
      </c>
      <c r="F108" s="209">
        <v>0.1</v>
      </c>
      <c r="G108" s="209">
        <v>0.15</v>
      </c>
      <c r="H108" s="209">
        <v>0.2</v>
      </c>
      <c r="I108" s="209">
        <v>0.25</v>
      </c>
      <c r="J108" s="209">
        <v>0.35</v>
      </c>
      <c r="K108" s="222">
        <v>0.15</v>
      </c>
      <c r="L108" s="222">
        <v>0.25</v>
      </c>
      <c r="M108" s="209">
        <v>0.1</v>
      </c>
      <c r="N108" s="209">
        <v>0.2</v>
      </c>
      <c r="O108" s="209">
        <v>0.5</v>
      </c>
      <c r="P108" s="209">
        <v>0.7</v>
      </c>
      <c r="Q108" s="223"/>
      <c r="R108" s="209"/>
      <c r="S108" s="209"/>
      <c r="T108" s="209"/>
      <c r="U108" s="209"/>
      <c r="V108" s="209"/>
      <c r="W108" s="209"/>
      <c r="X108" s="209"/>
      <c r="Y108" s="222">
        <f t="shared" si="86"/>
        <v>21.7</v>
      </c>
      <c r="Z108" s="222">
        <f t="shared" si="87"/>
        <v>31</v>
      </c>
      <c r="AA108" s="222">
        <f t="shared" si="88"/>
        <v>58.9</v>
      </c>
      <c r="AB108" s="222">
        <f t="shared" si="89"/>
        <v>74.399999999999991</v>
      </c>
      <c r="AC108" s="222">
        <f t="shared" si="90"/>
        <v>80.599999999999994</v>
      </c>
      <c r="AD108" s="287">
        <v>62</v>
      </c>
      <c r="AE108" s="224">
        <f t="shared" si="91"/>
        <v>95.48</v>
      </c>
      <c r="AF108" s="210"/>
      <c r="AG108" s="225">
        <f t="shared" si="92"/>
        <v>154.38</v>
      </c>
      <c r="AH108" s="225"/>
      <c r="AI108" s="209">
        <v>755</v>
      </c>
      <c r="AJ108" s="226">
        <f t="shared" si="93"/>
        <v>72087.400000000009</v>
      </c>
      <c r="AK108" s="218">
        <f t="shared" si="94"/>
        <v>116556.9</v>
      </c>
      <c r="AL108" s="250">
        <f t="shared" ref="AL108:AL171" si="97">AJ108/AD108</f>
        <v>1162.7</v>
      </c>
      <c r="AM108" s="322">
        <f t="shared" ref="AM108:AM146" si="98">AK108/AD108</f>
        <v>1879.9499999999998</v>
      </c>
      <c r="AN108" s="227">
        <v>7.4999999999999997E-2</v>
      </c>
      <c r="AO108" s="226">
        <f t="shared" si="95"/>
        <v>5406.5550000000003</v>
      </c>
      <c r="AP108" s="227">
        <v>7.4999999999999997E-2</v>
      </c>
      <c r="AQ108" s="218">
        <f t="shared" ref="AQ108:AQ126" si="99">AK108*AP108</f>
        <v>8741.7674999999999</v>
      </c>
    </row>
    <row r="109" spans="1:45" ht="20.100000000000001" customHeight="1" x14ac:dyDescent="0.2">
      <c r="A109" s="286">
        <v>3</v>
      </c>
      <c r="B109" s="210">
        <v>3</v>
      </c>
      <c r="C109" s="287">
        <v>63</v>
      </c>
      <c r="D109" s="209">
        <v>1.18</v>
      </c>
      <c r="E109" s="222">
        <f t="shared" si="96"/>
        <v>74.339999999999989</v>
      </c>
      <c r="F109" s="209">
        <v>0.1</v>
      </c>
      <c r="G109" s="209">
        <v>0.15</v>
      </c>
      <c r="H109" s="209">
        <v>0.2</v>
      </c>
      <c r="I109" s="209">
        <v>0.25</v>
      </c>
      <c r="J109" s="209">
        <v>0.35</v>
      </c>
      <c r="K109" s="222">
        <v>0.15</v>
      </c>
      <c r="L109" s="222">
        <v>0.25</v>
      </c>
      <c r="M109" s="209">
        <v>0.1</v>
      </c>
      <c r="N109" s="209">
        <v>0.2</v>
      </c>
      <c r="O109" s="209">
        <v>0.5</v>
      </c>
      <c r="P109" s="209">
        <v>0.7</v>
      </c>
      <c r="Q109" s="223"/>
      <c r="R109" s="209"/>
      <c r="S109" s="209"/>
      <c r="T109" s="209"/>
      <c r="U109" s="209"/>
      <c r="V109" s="209"/>
      <c r="W109" s="209"/>
      <c r="X109" s="209"/>
      <c r="Y109" s="222">
        <f t="shared" si="86"/>
        <v>22.049999999999997</v>
      </c>
      <c r="Z109" s="222">
        <f t="shared" si="87"/>
        <v>31.5</v>
      </c>
      <c r="AA109" s="222">
        <f t="shared" si="88"/>
        <v>59.849999999999994</v>
      </c>
      <c r="AB109" s="222">
        <f t="shared" si="89"/>
        <v>75.599999999999994</v>
      </c>
      <c r="AC109" s="222">
        <f t="shared" si="90"/>
        <v>81.899999999999991</v>
      </c>
      <c r="AD109" s="287">
        <v>63</v>
      </c>
      <c r="AE109" s="224">
        <f t="shared" si="91"/>
        <v>96.389999999999986</v>
      </c>
      <c r="AF109" s="210"/>
      <c r="AG109" s="225">
        <f t="shared" si="92"/>
        <v>156.23999999999998</v>
      </c>
      <c r="AH109" s="225"/>
      <c r="AI109" s="209">
        <v>755</v>
      </c>
      <c r="AJ109" s="226">
        <f t="shared" si="93"/>
        <v>72774.449999999983</v>
      </c>
      <c r="AK109" s="218">
        <f t="shared" si="94"/>
        <v>117961.19999999998</v>
      </c>
      <c r="AL109" s="250">
        <f t="shared" si="97"/>
        <v>1155.1499999999996</v>
      </c>
      <c r="AM109" s="322">
        <f t="shared" si="98"/>
        <v>1872.3999999999996</v>
      </c>
      <c r="AN109" s="227">
        <v>7.4999999999999997E-2</v>
      </c>
      <c r="AO109" s="226">
        <f t="shared" si="95"/>
        <v>5458.0837499999989</v>
      </c>
      <c r="AP109" s="227">
        <v>7.4999999999999997E-2</v>
      </c>
      <c r="AQ109" s="218">
        <f t="shared" si="99"/>
        <v>8847.0899999999983</v>
      </c>
    </row>
    <row r="110" spans="1:45" ht="20.100000000000001" customHeight="1" x14ac:dyDescent="0.2">
      <c r="A110" s="286">
        <v>4</v>
      </c>
      <c r="B110" s="210">
        <v>4</v>
      </c>
      <c r="C110" s="287">
        <v>64</v>
      </c>
      <c r="D110" s="209">
        <v>1.18</v>
      </c>
      <c r="E110" s="222">
        <f t="shared" si="96"/>
        <v>75.52</v>
      </c>
      <c r="F110" s="209">
        <v>0.1</v>
      </c>
      <c r="G110" s="209">
        <v>0.15</v>
      </c>
      <c r="H110" s="209">
        <v>0.2</v>
      </c>
      <c r="I110" s="209">
        <v>0.25</v>
      </c>
      <c r="J110" s="209">
        <v>0.35</v>
      </c>
      <c r="K110" s="222">
        <v>0.15</v>
      </c>
      <c r="L110" s="222">
        <v>0.25</v>
      </c>
      <c r="M110" s="209">
        <v>0.1</v>
      </c>
      <c r="N110" s="209">
        <v>0.2</v>
      </c>
      <c r="O110" s="209">
        <v>0.5</v>
      </c>
      <c r="P110" s="209">
        <v>0.7</v>
      </c>
      <c r="Q110" s="223"/>
      <c r="R110" s="209"/>
      <c r="S110" s="209"/>
      <c r="T110" s="209"/>
      <c r="U110" s="209"/>
      <c r="V110" s="209"/>
      <c r="W110" s="209"/>
      <c r="X110" s="209"/>
      <c r="Y110" s="222">
        <f t="shared" si="86"/>
        <v>22.4</v>
      </c>
      <c r="Z110" s="222">
        <f t="shared" si="87"/>
        <v>32</v>
      </c>
      <c r="AA110" s="222">
        <f t="shared" si="88"/>
        <v>60.8</v>
      </c>
      <c r="AB110" s="222">
        <f t="shared" si="89"/>
        <v>76.8</v>
      </c>
      <c r="AC110" s="222">
        <f t="shared" si="90"/>
        <v>83.199999999999989</v>
      </c>
      <c r="AD110" s="287">
        <v>64</v>
      </c>
      <c r="AE110" s="224">
        <f t="shared" si="91"/>
        <v>97.919999999999987</v>
      </c>
      <c r="AF110" s="210"/>
      <c r="AG110" s="225">
        <f t="shared" si="92"/>
        <v>158.71999999999997</v>
      </c>
      <c r="AH110" s="225"/>
      <c r="AI110" s="209">
        <v>755</v>
      </c>
      <c r="AJ110" s="226">
        <f t="shared" si="93"/>
        <v>73929.599999999991</v>
      </c>
      <c r="AK110" s="218">
        <f t="shared" si="94"/>
        <v>119833.59999999998</v>
      </c>
      <c r="AL110" s="250">
        <f t="shared" si="97"/>
        <v>1155.1499999999999</v>
      </c>
      <c r="AM110" s="322">
        <f t="shared" si="98"/>
        <v>1872.3999999999996</v>
      </c>
      <c r="AN110" s="227">
        <v>7.4999999999999997E-2</v>
      </c>
      <c r="AO110" s="226">
        <f t="shared" si="95"/>
        <v>5544.7199999999993</v>
      </c>
      <c r="AP110" s="227">
        <v>7.4999999999999997E-2</v>
      </c>
      <c r="AQ110" s="218">
        <f t="shared" si="99"/>
        <v>8987.5199999999986</v>
      </c>
    </row>
    <row r="111" spans="1:45" ht="20.100000000000001" customHeight="1" x14ac:dyDescent="0.2">
      <c r="A111" s="286">
        <v>5</v>
      </c>
      <c r="B111" s="210">
        <v>5</v>
      </c>
      <c r="C111" s="287">
        <v>65</v>
      </c>
      <c r="D111" s="209">
        <v>1.17</v>
      </c>
      <c r="E111" s="222">
        <f t="shared" si="96"/>
        <v>76.05</v>
      </c>
      <c r="F111" s="209">
        <v>0.1</v>
      </c>
      <c r="G111" s="209">
        <v>0.15</v>
      </c>
      <c r="H111" s="209">
        <v>0.2</v>
      </c>
      <c r="I111" s="209">
        <v>0.25</v>
      </c>
      <c r="J111" s="209">
        <v>0.35</v>
      </c>
      <c r="K111" s="222">
        <v>0.15</v>
      </c>
      <c r="L111" s="222">
        <v>0.25</v>
      </c>
      <c r="M111" s="209">
        <v>0.1</v>
      </c>
      <c r="N111" s="209">
        <v>0.2</v>
      </c>
      <c r="O111" s="209">
        <v>0.5</v>
      </c>
      <c r="P111" s="209">
        <v>0.7</v>
      </c>
      <c r="Q111" s="223"/>
      <c r="R111" s="209"/>
      <c r="S111" s="209"/>
      <c r="T111" s="209"/>
      <c r="U111" s="209"/>
      <c r="V111" s="209"/>
      <c r="W111" s="209"/>
      <c r="X111" s="209"/>
      <c r="Y111" s="222">
        <f t="shared" si="86"/>
        <v>22.75</v>
      </c>
      <c r="Z111" s="222">
        <f t="shared" si="87"/>
        <v>32.5</v>
      </c>
      <c r="AA111" s="222">
        <f t="shared" si="88"/>
        <v>61.75</v>
      </c>
      <c r="AB111" s="222">
        <f t="shared" si="89"/>
        <v>78</v>
      </c>
      <c r="AC111" s="222">
        <f t="shared" si="90"/>
        <v>84.499999999999986</v>
      </c>
      <c r="AD111" s="287">
        <v>65</v>
      </c>
      <c r="AE111" s="224">
        <f t="shared" si="91"/>
        <v>98.8</v>
      </c>
      <c r="AF111" s="210"/>
      <c r="AG111" s="225">
        <f t="shared" si="92"/>
        <v>160.54999999999998</v>
      </c>
      <c r="AH111" s="225"/>
      <c r="AI111" s="209">
        <v>755</v>
      </c>
      <c r="AJ111" s="226">
        <f t="shared" si="93"/>
        <v>74594</v>
      </c>
      <c r="AK111" s="218">
        <f t="shared" si="94"/>
        <v>121215.24999999999</v>
      </c>
      <c r="AL111" s="250">
        <f t="shared" si="97"/>
        <v>1147.5999999999999</v>
      </c>
      <c r="AM111" s="322">
        <f t="shared" si="98"/>
        <v>1864.8499999999997</v>
      </c>
      <c r="AN111" s="227">
        <v>7.4999999999999997E-2</v>
      </c>
      <c r="AO111" s="226">
        <f t="shared" si="95"/>
        <v>5594.55</v>
      </c>
      <c r="AP111" s="227">
        <v>7.4999999999999997E-2</v>
      </c>
      <c r="AQ111" s="218">
        <f t="shared" si="99"/>
        <v>9091.1437499999993</v>
      </c>
    </row>
    <row r="112" spans="1:45" ht="20.100000000000001" customHeight="1" x14ac:dyDescent="0.2">
      <c r="A112" s="286">
        <v>6</v>
      </c>
      <c r="B112" s="210">
        <v>6</v>
      </c>
      <c r="C112" s="287">
        <v>66</v>
      </c>
      <c r="D112" s="209">
        <v>1.17</v>
      </c>
      <c r="E112" s="222">
        <f t="shared" si="96"/>
        <v>77.22</v>
      </c>
      <c r="F112" s="209">
        <v>0.1</v>
      </c>
      <c r="G112" s="209">
        <v>0.15</v>
      </c>
      <c r="H112" s="209">
        <v>0.2</v>
      </c>
      <c r="I112" s="209">
        <v>0.25</v>
      </c>
      <c r="J112" s="209">
        <v>0.35</v>
      </c>
      <c r="K112" s="222">
        <v>0.15</v>
      </c>
      <c r="L112" s="222">
        <v>0.25</v>
      </c>
      <c r="M112" s="209">
        <v>0.1</v>
      </c>
      <c r="N112" s="209">
        <v>0.2</v>
      </c>
      <c r="O112" s="209">
        <v>0.5</v>
      </c>
      <c r="P112" s="209">
        <v>0.7</v>
      </c>
      <c r="Q112" s="223"/>
      <c r="R112" s="209"/>
      <c r="S112" s="209"/>
      <c r="T112" s="209"/>
      <c r="U112" s="209"/>
      <c r="V112" s="209"/>
      <c r="W112" s="209"/>
      <c r="X112" s="209"/>
      <c r="Y112" s="222">
        <f t="shared" si="86"/>
        <v>23.099999999999998</v>
      </c>
      <c r="Z112" s="222">
        <f t="shared" si="87"/>
        <v>33</v>
      </c>
      <c r="AA112" s="222">
        <f t="shared" si="88"/>
        <v>62.699999999999996</v>
      </c>
      <c r="AB112" s="222">
        <f t="shared" si="89"/>
        <v>79.2</v>
      </c>
      <c r="AC112" s="222">
        <f t="shared" si="90"/>
        <v>85.799999999999983</v>
      </c>
      <c r="AD112" s="287">
        <v>66</v>
      </c>
      <c r="AE112" s="224">
        <f t="shared" si="91"/>
        <v>100.32</v>
      </c>
      <c r="AF112" s="210"/>
      <c r="AG112" s="225">
        <f t="shared" si="92"/>
        <v>163.01999999999998</v>
      </c>
      <c r="AH112" s="225"/>
      <c r="AI112" s="209">
        <v>755</v>
      </c>
      <c r="AJ112" s="226">
        <f t="shared" si="93"/>
        <v>75741.599999999991</v>
      </c>
      <c r="AK112" s="218">
        <f t="shared" si="94"/>
        <v>123080.09999999999</v>
      </c>
      <c r="AL112" s="250">
        <f t="shared" si="97"/>
        <v>1147.5999999999999</v>
      </c>
      <c r="AM112" s="322">
        <f t="shared" si="98"/>
        <v>1864.85</v>
      </c>
      <c r="AN112" s="227">
        <v>7.4999999999999997E-2</v>
      </c>
      <c r="AO112" s="226">
        <f t="shared" si="95"/>
        <v>5680.619999999999</v>
      </c>
      <c r="AP112" s="227">
        <v>7.4999999999999997E-2</v>
      </c>
      <c r="AQ112" s="218">
        <f t="shared" si="99"/>
        <v>9231.0074999999997</v>
      </c>
    </row>
    <row r="113" spans="1:43" ht="20.100000000000001" customHeight="1" x14ac:dyDescent="0.2">
      <c r="A113" s="286">
        <v>7</v>
      </c>
      <c r="B113" s="210">
        <v>7</v>
      </c>
      <c r="C113" s="287">
        <v>67</v>
      </c>
      <c r="D113" s="209">
        <v>1.1599999999999999</v>
      </c>
      <c r="E113" s="222">
        <f t="shared" si="96"/>
        <v>77.72</v>
      </c>
      <c r="F113" s="209">
        <v>0.1</v>
      </c>
      <c r="G113" s="209">
        <v>0.15</v>
      </c>
      <c r="H113" s="209">
        <v>0.2</v>
      </c>
      <c r="I113" s="209">
        <v>0.25</v>
      </c>
      <c r="J113" s="209">
        <v>0.35</v>
      </c>
      <c r="K113" s="222">
        <v>0.15</v>
      </c>
      <c r="L113" s="222">
        <v>0.25</v>
      </c>
      <c r="M113" s="209">
        <v>0.1</v>
      </c>
      <c r="N113" s="209">
        <v>0.2</v>
      </c>
      <c r="O113" s="209">
        <v>0.5</v>
      </c>
      <c r="P113" s="209">
        <v>0.7</v>
      </c>
      <c r="Q113" s="223"/>
      <c r="R113" s="209"/>
      <c r="S113" s="209"/>
      <c r="T113" s="209"/>
      <c r="U113" s="209"/>
      <c r="V113" s="209"/>
      <c r="W113" s="209"/>
      <c r="X113" s="209"/>
      <c r="Y113" s="222">
        <f t="shared" si="86"/>
        <v>23.45</v>
      </c>
      <c r="Z113" s="222">
        <f t="shared" si="87"/>
        <v>33.5</v>
      </c>
      <c r="AA113" s="222">
        <f t="shared" si="88"/>
        <v>63.65</v>
      </c>
      <c r="AB113" s="222">
        <f t="shared" si="89"/>
        <v>80.399999999999991</v>
      </c>
      <c r="AC113" s="222">
        <f t="shared" si="90"/>
        <v>87.1</v>
      </c>
      <c r="AD113" s="287">
        <v>67</v>
      </c>
      <c r="AE113" s="224">
        <f t="shared" si="91"/>
        <v>101.17</v>
      </c>
      <c r="AF113" s="210"/>
      <c r="AG113" s="225">
        <f t="shared" si="92"/>
        <v>164.82</v>
      </c>
      <c r="AH113" s="225"/>
      <c r="AI113" s="209">
        <v>755</v>
      </c>
      <c r="AJ113" s="226">
        <f t="shared" si="93"/>
        <v>76383.350000000006</v>
      </c>
      <c r="AK113" s="218">
        <f t="shared" si="94"/>
        <v>124439.09999999999</v>
      </c>
      <c r="AL113" s="250">
        <f t="shared" si="97"/>
        <v>1140.0500000000002</v>
      </c>
      <c r="AM113" s="322">
        <f t="shared" si="98"/>
        <v>1857.3</v>
      </c>
      <c r="AN113" s="227">
        <v>7.4999999999999997E-2</v>
      </c>
      <c r="AO113" s="226">
        <f t="shared" si="95"/>
        <v>5728.7512500000003</v>
      </c>
      <c r="AP113" s="227">
        <v>7.4999999999999997E-2</v>
      </c>
      <c r="AQ113" s="218">
        <f t="shared" si="99"/>
        <v>9332.932499999999</v>
      </c>
    </row>
    <row r="114" spans="1:43" ht="20.100000000000001" customHeight="1" x14ac:dyDescent="0.2">
      <c r="A114" s="286">
        <v>8</v>
      </c>
      <c r="B114" s="210">
        <v>8</v>
      </c>
      <c r="C114" s="287">
        <v>68</v>
      </c>
      <c r="D114" s="209">
        <v>1.1599999999999999</v>
      </c>
      <c r="E114" s="222">
        <f t="shared" si="96"/>
        <v>78.88</v>
      </c>
      <c r="F114" s="209">
        <v>0.1</v>
      </c>
      <c r="G114" s="209">
        <v>0.15</v>
      </c>
      <c r="H114" s="209">
        <v>0.2</v>
      </c>
      <c r="I114" s="209">
        <v>0.25</v>
      </c>
      <c r="J114" s="209">
        <v>0.35</v>
      </c>
      <c r="K114" s="222">
        <v>0.15</v>
      </c>
      <c r="L114" s="222">
        <v>0.25</v>
      </c>
      <c r="M114" s="209">
        <v>0.1</v>
      </c>
      <c r="N114" s="209">
        <v>0.2</v>
      </c>
      <c r="O114" s="209">
        <v>0.5</v>
      </c>
      <c r="P114" s="209">
        <v>0.7</v>
      </c>
      <c r="Q114" s="223"/>
      <c r="R114" s="209"/>
      <c r="S114" s="209"/>
      <c r="T114" s="209"/>
      <c r="U114" s="209"/>
      <c r="V114" s="209"/>
      <c r="W114" s="209"/>
      <c r="X114" s="209"/>
      <c r="Y114" s="222">
        <f t="shared" si="86"/>
        <v>23.799999999999997</v>
      </c>
      <c r="Z114" s="222">
        <f t="shared" si="87"/>
        <v>34</v>
      </c>
      <c r="AA114" s="222">
        <f t="shared" si="88"/>
        <v>64.599999999999994</v>
      </c>
      <c r="AB114" s="222">
        <f t="shared" si="89"/>
        <v>81.599999999999994</v>
      </c>
      <c r="AC114" s="222">
        <f t="shared" si="90"/>
        <v>88.399999999999991</v>
      </c>
      <c r="AD114" s="287">
        <v>68</v>
      </c>
      <c r="AE114" s="224">
        <f t="shared" si="91"/>
        <v>102.67999999999999</v>
      </c>
      <c r="AF114" s="210"/>
      <c r="AG114" s="225">
        <f t="shared" si="92"/>
        <v>167.27999999999997</v>
      </c>
      <c r="AH114" s="225"/>
      <c r="AI114" s="209">
        <v>755</v>
      </c>
      <c r="AJ114" s="226">
        <f t="shared" si="93"/>
        <v>77523.399999999994</v>
      </c>
      <c r="AK114" s="218">
        <f t="shared" si="94"/>
        <v>126296.39999999998</v>
      </c>
      <c r="AL114" s="250">
        <f t="shared" si="97"/>
        <v>1140.05</v>
      </c>
      <c r="AM114" s="322">
        <f t="shared" si="98"/>
        <v>1857.2999999999997</v>
      </c>
      <c r="AN114" s="227">
        <v>7.4999999999999997E-2</v>
      </c>
      <c r="AO114" s="226">
        <f t="shared" si="95"/>
        <v>5814.2549999999992</v>
      </c>
      <c r="AP114" s="227">
        <v>7.4999999999999997E-2</v>
      </c>
      <c r="AQ114" s="218">
        <f t="shared" si="99"/>
        <v>9472.2299999999977</v>
      </c>
    </row>
    <row r="115" spans="1:43" ht="20.100000000000001" customHeight="1" x14ac:dyDescent="0.2">
      <c r="A115" s="286">
        <v>9</v>
      </c>
      <c r="B115" s="210">
        <v>9</v>
      </c>
      <c r="C115" s="287">
        <v>69</v>
      </c>
      <c r="D115" s="209">
        <v>1.1499999999999999</v>
      </c>
      <c r="E115" s="222">
        <f t="shared" si="96"/>
        <v>79.349999999999994</v>
      </c>
      <c r="F115" s="209">
        <v>0.1</v>
      </c>
      <c r="G115" s="209">
        <v>0.15</v>
      </c>
      <c r="H115" s="209">
        <v>0.2</v>
      </c>
      <c r="I115" s="209">
        <v>0.25</v>
      </c>
      <c r="J115" s="209">
        <v>0.35</v>
      </c>
      <c r="K115" s="222">
        <v>0.15</v>
      </c>
      <c r="L115" s="222">
        <v>0.25</v>
      </c>
      <c r="M115" s="209">
        <v>0.1</v>
      </c>
      <c r="N115" s="209">
        <v>0.2</v>
      </c>
      <c r="O115" s="209">
        <v>0.5</v>
      </c>
      <c r="P115" s="209">
        <v>0.7</v>
      </c>
      <c r="Q115" s="223"/>
      <c r="R115" s="209"/>
      <c r="S115" s="209"/>
      <c r="T115" s="209"/>
      <c r="U115" s="209"/>
      <c r="V115" s="209"/>
      <c r="W115" s="209"/>
      <c r="X115" s="209"/>
      <c r="Y115" s="222">
        <f t="shared" si="86"/>
        <v>24.15</v>
      </c>
      <c r="Z115" s="222">
        <f t="shared" si="87"/>
        <v>34.5</v>
      </c>
      <c r="AA115" s="222">
        <f t="shared" si="88"/>
        <v>65.55</v>
      </c>
      <c r="AB115" s="222">
        <f t="shared" si="89"/>
        <v>82.8</v>
      </c>
      <c r="AC115" s="222">
        <f t="shared" si="90"/>
        <v>89.699999999999989</v>
      </c>
      <c r="AD115" s="287">
        <v>69</v>
      </c>
      <c r="AE115" s="224">
        <f t="shared" si="91"/>
        <v>103.5</v>
      </c>
      <c r="AF115" s="210"/>
      <c r="AG115" s="225">
        <f t="shared" si="92"/>
        <v>169.04999999999998</v>
      </c>
      <c r="AH115" s="225"/>
      <c r="AI115" s="209">
        <v>755</v>
      </c>
      <c r="AJ115" s="226">
        <f t="shared" si="93"/>
        <v>78142.5</v>
      </c>
      <c r="AK115" s="218">
        <f t="shared" si="94"/>
        <v>127632.74999999999</v>
      </c>
      <c r="AL115" s="250">
        <f t="shared" si="97"/>
        <v>1132.5</v>
      </c>
      <c r="AM115" s="322">
        <f t="shared" si="98"/>
        <v>1849.7499999999998</v>
      </c>
      <c r="AN115" s="227">
        <v>7.4999999999999997E-2</v>
      </c>
      <c r="AO115" s="226">
        <f t="shared" si="95"/>
        <v>5860.6875</v>
      </c>
      <c r="AP115" s="227">
        <v>7.4999999999999997E-2</v>
      </c>
      <c r="AQ115" s="218">
        <f t="shared" si="99"/>
        <v>9572.4562499999993</v>
      </c>
    </row>
    <row r="116" spans="1:43" ht="20.100000000000001" customHeight="1" x14ac:dyDescent="0.2">
      <c r="A116" s="286">
        <v>10</v>
      </c>
      <c r="B116" s="210">
        <v>10</v>
      </c>
      <c r="C116" s="287">
        <v>70</v>
      </c>
      <c r="D116" s="209">
        <v>1.1499999999999999</v>
      </c>
      <c r="E116" s="222">
        <f t="shared" si="96"/>
        <v>80.5</v>
      </c>
      <c r="F116" s="209">
        <v>0.1</v>
      </c>
      <c r="G116" s="209">
        <v>0.15</v>
      </c>
      <c r="H116" s="209">
        <v>0.2</v>
      </c>
      <c r="I116" s="209">
        <v>0.25</v>
      </c>
      <c r="J116" s="209">
        <v>0.35</v>
      </c>
      <c r="K116" s="222">
        <v>0.15</v>
      </c>
      <c r="L116" s="222">
        <v>0.25</v>
      </c>
      <c r="M116" s="209">
        <v>0.1</v>
      </c>
      <c r="N116" s="209">
        <v>0.2</v>
      </c>
      <c r="O116" s="209">
        <v>0.5</v>
      </c>
      <c r="P116" s="209">
        <v>0.7</v>
      </c>
      <c r="Q116" s="223"/>
      <c r="R116" s="209"/>
      <c r="S116" s="209"/>
      <c r="T116" s="209"/>
      <c r="U116" s="209"/>
      <c r="V116" s="209"/>
      <c r="W116" s="209"/>
      <c r="X116" s="209"/>
      <c r="Y116" s="222">
        <f t="shared" si="86"/>
        <v>24.5</v>
      </c>
      <c r="Z116" s="222">
        <f t="shared" si="87"/>
        <v>35</v>
      </c>
      <c r="AA116" s="222">
        <f t="shared" si="88"/>
        <v>66.5</v>
      </c>
      <c r="AB116" s="222">
        <f t="shared" si="89"/>
        <v>84</v>
      </c>
      <c r="AC116" s="222">
        <f t="shared" si="90"/>
        <v>90.999999999999986</v>
      </c>
      <c r="AD116" s="287">
        <v>70</v>
      </c>
      <c r="AE116" s="224">
        <f t="shared" si="91"/>
        <v>105</v>
      </c>
      <c r="AF116" s="210"/>
      <c r="AG116" s="225">
        <f t="shared" si="92"/>
        <v>171.5</v>
      </c>
      <c r="AH116" s="225"/>
      <c r="AI116" s="209">
        <v>755</v>
      </c>
      <c r="AJ116" s="226">
        <f t="shared" si="93"/>
        <v>79275</v>
      </c>
      <c r="AK116" s="218">
        <f t="shared" si="94"/>
        <v>129482.5</v>
      </c>
      <c r="AL116" s="250">
        <f t="shared" si="97"/>
        <v>1132.5</v>
      </c>
      <c r="AM116" s="322">
        <f t="shared" si="98"/>
        <v>1849.75</v>
      </c>
      <c r="AN116" s="227">
        <v>7.4999999999999997E-2</v>
      </c>
      <c r="AO116" s="226">
        <f t="shared" si="95"/>
        <v>5945.625</v>
      </c>
      <c r="AP116" s="227">
        <v>7.4999999999999997E-2</v>
      </c>
      <c r="AQ116" s="218">
        <f t="shared" si="99"/>
        <v>9711.1875</v>
      </c>
    </row>
    <row r="117" spans="1:43" ht="20.100000000000001" customHeight="1" x14ac:dyDescent="0.2">
      <c r="A117" s="286">
        <v>11</v>
      </c>
      <c r="B117" s="210">
        <v>11</v>
      </c>
      <c r="C117" s="287">
        <v>71</v>
      </c>
      <c r="D117" s="209">
        <v>1.1399999999999999</v>
      </c>
      <c r="E117" s="222">
        <f>C117*D117</f>
        <v>80.94</v>
      </c>
      <c r="F117" s="209">
        <v>0.1</v>
      </c>
      <c r="G117" s="209">
        <v>0.15</v>
      </c>
      <c r="H117" s="209">
        <v>0.2</v>
      </c>
      <c r="I117" s="209">
        <v>0.25</v>
      </c>
      <c r="J117" s="209">
        <v>0.35</v>
      </c>
      <c r="K117" s="222">
        <v>0.15</v>
      </c>
      <c r="L117" s="222">
        <v>0.25</v>
      </c>
      <c r="M117" s="209">
        <v>0.1</v>
      </c>
      <c r="N117" s="209">
        <v>0.2</v>
      </c>
      <c r="O117" s="209">
        <v>0.5</v>
      </c>
      <c r="P117" s="209">
        <v>0.7</v>
      </c>
      <c r="Q117" s="223"/>
      <c r="R117" s="209"/>
      <c r="S117" s="209"/>
      <c r="T117" s="209"/>
      <c r="U117" s="209"/>
      <c r="V117" s="209"/>
      <c r="W117" s="209"/>
      <c r="X117" s="209"/>
      <c r="Y117" s="222">
        <f t="shared" si="86"/>
        <v>24.849999999999998</v>
      </c>
      <c r="Z117" s="222">
        <f t="shared" si="87"/>
        <v>35.5</v>
      </c>
      <c r="AA117" s="222">
        <f t="shared" si="88"/>
        <v>67.45</v>
      </c>
      <c r="AB117" s="222">
        <f t="shared" si="89"/>
        <v>85.2</v>
      </c>
      <c r="AC117" s="222">
        <f t="shared" si="90"/>
        <v>92.299999999999983</v>
      </c>
      <c r="AD117" s="287">
        <v>71</v>
      </c>
      <c r="AE117" s="224">
        <f t="shared" si="91"/>
        <v>105.78999999999999</v>
      </c>
      <c r="AF117" s="210"/>
      <c r="AG117" s="225">
        <f t="shared" si="92"/>
        <v>173.23999999999998</v>
      </c>
      <c r="AH117" s="225"/>
      <c r="AI117" s="209">
        <v>755</v>
      </c>
      <c r="AJ117" s="226">
        <f t="shared" si="93"/>
        <v>79871.45</v>
      </c>
      <c r="AK117" s="218">
        <f t="shared" si="94"/>
        <v>130796.19999999998</v>
      </c>
      <c r="AL117" s="250">
        <f t="shared" si="97"/>
        <v>1124.95</v>
      </c>
      <c r="AM117" s="322">
        <f t="shared" si="98"/>
        <v>1842.1999999999998</v>
      </c>
      <c r="AN117" s="227">
        <v>7.4999999999999997E-2</v>
      </c>
      <c r="AO117" s="226">
        <f t="shared" si="95"/>
        <v>5990.3587499999994</v>
      </c>
      <c r="AP117" s="227">
        <v>7.4999999999999997E-2</v>
      </c>
      <c r="AQ117" s="218">
        <f t="shared" si="99"/>
        <v>9809.7149999999983</v>
      </c>
    </row>
    <row r="118" spans="1:43" ht="20.100000000000001" customHeight="1" x14ac:dyDescent="0.2">
      <c r="A118" s="286">
        <v>12</v>
      </c>
      <c r="B118" s="210">
        <v>12</v>
      </c>
      <c r="C118" s="287">
        <v>72</v>
      </c>
      <c r="D118" s="209">
        <v>1.1399999999999999</v>
      </c>
      <c r="E118" s="222">
        <f t="shared" ref="E118:E178" si="100">C118*D118</f>
        <v>82.08</v>
      </c>
      <c r="F118" s="209">
        <v>0.1</v>
      </c>
      <c r="G118" s="209">
        <v>0.15</v>
      </c>
      <c r="H118" s="209">
        <v>0.2</v>
      </c>
      <c r="I118" s="209">
        <v>0.25</v>
      </c>
      <c r="J118" s="209">
        <v>0.35</v>
      </c>
      <c r="K118" s="222">
        <v>0.15</v>
      </c>
      <c r="L118" s="222">
        <v>0.25</v>
      </c>
      <c r="M118" s="209">
        <v>0.1</v>
      </c>
      <c r="N118" s="209">
        <v>0.2</v>
      </c>
      <c r="O118" s="209">
        <v>0.5</v>
      </c>
      <c r="P118" s="209">
        <v>0.7</v>
      </c>
      <c r="Q118" s="223"/>
      <c r="R118" s="209"/>
      <c r="S118" s="209"/>
      <c r="T118" s="209"/>
      <c r="U118" s="209"/>
      <c r="V118" s="209"/>
      <c r="W118" s="209"/>
      <c r="X118" s="209"/>
      <c r="Y118" s="222">
        <f t="shared" si="86"/>
        <v>25.2</v>
      </c>
      <c r="Z118" s="222">
        <f t="shared" si="87"/>
        <v>36</v>
      </c>
      <c r="AA118" s="222">
        <f t="shared" si="88"/>
        <v>68.399999999999991</v>
      </c>
      <c r="AB118" s="222">
        <f t="shared" si="89"/>
        <v>86.399999999999991</v>
      </c>
      <c r="AC118" s="222">
        <f t="shared" si="90"/>
        <v>93.6</v>
      </c>
      <c r="AD118" s="287">
        <v>72</v>
      </c>
      <c r="AE118" s="224">
        <f t="shared" si="91"/>
        <v>107.28</v>
      </c>
      <c r="AF118" s="210"/>
      <c r="AG118" s="225">
        <f t="shared" si="92"/>
        <v>175.68</v>
      </c>
      <c r="AH118" s="225"/>
      <c r="AI118" s="209">
        <v>755</v>
      </c>
      <c r="AJ118" s="226">
        <f t="shared" si="93"/>
        <v>80996.399999999994</v>
      </c>
      <c r="AK118" s="218">
        <f t="shared" si="94"/>
        <v>132638.39999999999</v>
      </c>
      <c r="AL118" s="250">
        <f t="shared" si="97"/>
        <v>1124.9499999999998</v>
      </c>
      <c r="AM118" s="322">
        <f t="shared" si="98"/>
        <v>1842.1999999999998</v>
      </c>
      <c r="AN118" s="227">
        <v>7.4999999999999997E-2</v>
      </c>
      <c r="AO118" s="226">
        <f t="shared" si="95"/>
        <v>6074.73</v>
      </c>
      <c r="AP118" s="227">
        <v>7.4999999999999997E-2</v>
      </c>
      <c r="AQ118" s="218">
        <f t="shared" si="99"/>
        <v>9947.8799999999992</v>
      </c>
    </row>
    <row r="119" spans="1:43" ht="20.100000000000001" customHeight="1" x14ac:dyDescent="0.2">
      <c r="A119" s="286">
        <v>13</v>
      </c>
      <c r="B119" s="210">
        <v>13</v>
      </c>
      <c r="C119" s="287">
        <v>73</v>
      </c>
      <c r="D119" s="209">
        <v>1.1299999999999999</v>
      </c>
      <c r="E119" s="222">
        <f t="shared" si="100"/>
        <v>82.49</v>
      </c>
      <c r="F119" s="209">
        <v>0.1</v>
      </c>
      <c r="G119" s="209">
        <v>0.15</v>
      </c>
      <c r="H119" s="209">
        <v>0.2</v>
      </c>
      <c r="I119" s="209">
        <v>0.25</v>
      </c>
      <c r="J119" s="209">
        <v>0.35</v>
      </c>
      <c r="K119" s="222">
        <v>0.15</v>
      </c>
      <c r="L119" s="222">
        <v>0.25</v>
      </c>
      <c r="M119" s="209">
        <v>0.1</v>
      </c>
      <c r="N119" s="209">
        <v>0.2</v>
      </c>
      <c r="O119" s="209">
        <v>0.5</v>
      </c>
      <c r="P119" s="209">
        <v>0.7</v>
      </c>
      <c r="Q119" s="223"/>
      <c r="R119" s="209"/>
      <c r="S119" s="209"/>
      <c r="T119" s="209"/>
      <c r="U119" s="209"/>
      <c r="V119" s="209"/>
      <c r="W119" s="209"/>
      <c r="X119" s="209"/>
      <c r="Y119" s="222">
        <f t="shared" si="86"/>
        <v>25.549999999999997</v>
      </c>
      <c r="Z119" s="222">
        <f t="shared" si="87"/>
        <v>36.5</v>
      </c>
      <c r="AA119" s="222">
        <f t="shared" si="88"/>
        <v>69.349999999999994</v>
      </c>
      <c r="AB119" s="222">
        <f t="shared" si="89"/>
        <v>87.6</v>
      </c>
      <c r="AC119" s="222">
        <f t="shared" si="90"/>
        <v>94.899999999999991</v>
      </c>
      <c r="AD119" s="287">
        <v>73</v>
      </c>
      <c r="AE119" s="224">
        <f t="shared" si="91"/>
        <v>108.03999999999999</v>
      </c>
      <c r="AF119" s="210"/>
      <c r="AG119" s="225">
        <f t="shared" si="92"/>
        <v>177.39</v>
      </c>
      <c r="AH119" s="225"/>
      <c r="AI119" s="209">
        <v>755</v>
      </c>
      <c r="AJ119" s="226">
        <f t="shared" si="93"/>
        <v>81570.2</v>
      </c>
      <c r="AK119" s="218">
        <f t="shared" si="94"/>
        <v>133929.44999999998</v>
      </c>
      <c r="AL119" s="250">
        <f t="shared" si="97"/>
        <v>1117.3999999999999</v>
      </c>
      <c r="AM119" s="322">
        <f t="shared" si="98"/>
        <v>1834.6499999999999</v>
      </c>
      <c r="AN119" s="227">
        <v>7.4999999999999997E-2</v>
      </c>
      <c r="AO119" s="226">
        <f t="shared" si="95"/>
        <v>6117.7649999999994</v>
      </c>
      <c r="AP119" s="227">
        <v>7.4999999999999997E-2</v>
      </c>
      <c r="AQ119" s="218">
        <f t="shared" si="99"/>
        <v>10044.708749999998</v>
      </c>
    </row>
    <row r="120" spans="1:43" ht="20.100000000000001" customHeight="1" x14ac:dyDescent="0.2">
      <c r="A120" s="286">
        <v>14</v>
      </c>
      <c r="B120" s="210">
        <v>14</v>
      </c>
      <c r="C120" s="287">
        <v>74</v>
      </c>
      <c r="D120" s="209">
        <v>1.1299999999999999</v>
      </c>
      <c r="E120" s="222">
        <f t="shared" si="100"/>
        <v>83.61999999999999</v>
      </c>
      <c r="F120" s="209">
        <v>0.1</v>
      </c>
      <c r="G120" s="209">
        <v>0.15</v>
      </c>
      <c r="H120" s="209">
        <v>0.2</v>
      </c>
      <c r="I120" s="209">
        <v>0.25</v>
      </c>
      <c r="J120" s="209">
        <v>0.35</v>
      </c>
      <c r="K120" s="222">
        <v>0.15</v>
      </c>
      <c r="L120" s="222">
        <v>0.25</v>
      </c>
      <c r="M120" s="209">
        <v>0.1</v>
      </c>
      <c r="N120" s="209">
        <v>0.2</v>
      </c>
      <c r="O120" s="209">
        <v>0.5</v>
      </c>
      <c r="P120" s="209">
        <v>0.7</v>
      </c>
      <c r="Q120" s="223"/>
      <c r="R120" s="209"/>
      <c r="S120" s="209"/>
      <c r="T120" s="209"/>
      <c r="U120" s="209"/>
      <c r="V120" s="209"/>
      <c r="W120" s="209"/>
      <c r="X120" s="209"/>
      <c r="Y120" s="222">
        <f t="shared" si="86"/>
        <v>25.9</v>
      </c>
      <c r="Z120" s="222">
        <f t="shared" si="87"/>
        <v>37</v>
      </c>
      <c r="AA120" s="222">
        <f t="shared" si="88"/>
        <v>70.3</v>
      </c>
      <c r="AB120" s="222">
        <f t="shared" si="89"/>
        <v>88.8</v>
      </c>
      <c r="AC120" s="222">
        <f t="shared" si="90"/>
        <v>96.199999999999989</v>
      </c>
      <c r="AD120" s="287">
        <v>74</v>
      </c>
      <c r="AE120" s="224">
        <f t="shared" si="91"/>
        <v>109.51999999999998</v>
      </c>
      <c r="AF120" s="210"/>
      <c r="AG120" s="225">
        <f t="shared" si="92"/>
        <v>179.82</v>
      </c>
      <c r="AH120" s="225"/>
      <c r="AI120" s="209">
        <v>755</v>
      </c>
      <c r="AJ120" s="226">
        <f t="shared" si="93"/>
        <v>82687.599999999991</v>
      </c>
      <c r="AK120" s="218">
        <f t="shared" si="94"/>
        <v>135764.1</v>
      </c>
      <c r="AL120" s="250">
        <f t="shared" si="97"/>
        <v>1117.3999999999999</v>
      </c>
      <c r="AM120" s="322">
        <f t="shared" si="98"/>
        <v>1834.65</v>
      </c>
      <c r="AN120" s="227">
        <v>7.4999999999999997E-2</v>
      </c>
      <c r="AO120" s="226">
        <f t="shared" si="95"/>
        <v>6201.5699999999988</v>
      </c>
      <c r="AP120" s="227">
        <v>7.4999999999999997E-2</v>
      </c>
      <c r="AQ120" s="218">
        <f t="shared" si="99"/>
        <v>10182.307500000001</v>
      </c>
    </row>
    <row r="121" spans="1:43" ht="20.100000000000001" customHeight="1" x14ac:dyDescent="0.2">
      <c r="A121" s="286">
        <v>15</v>
      </c>
      <c r="B121" s="210">
        <v>15</v>
      </c>
      <c r="C121" s="287">
        <v>75</v>
      </c>
      <c r="D121" s="209">
        <v>1.1200000000000001</v>
      </c>
      <c r="E121" s="222">
        <f t="shared" si="100"/>
        <v>84.000000000000014</v>
      </c>
      <c r="F121" s="209">
        <v>0.1</v>
      </c>
      <c r="G121" s="209">
        <v>0.15</v>
      </c>
      <c r="H121" s="209">
        <v>0.2</v>
      </c>
      <c r="I121" s="209">
        <v>0.25</v>
      </c>
      <c r="J121" s="209">
        <v>0.35</v>
      </c>
      <c r="K121" s="222">
        <v>0.15</v>
      </c>
      <c r="L121" s="222">
        <v>0.25</v>
      </c>
      <c r="M121" s="209">
        <v>0.1</v>
      </c>
      <c r="N121" s="209">
        <v>0.2</v>
      </c>
      <c r="O121" s="209">
        <v>0.5</v>
      </c>
      <c r="P121" s="209">
        <v>0.7</v>
      </c>
      <c r="Q121" s="223"/>
      <c r="R121" s="209"/>
      <c r="S121" s="209"/>
      <c r="T121" s="209"/>
      <c r="U121" s="209"/>
      <c r="V121" s="209"/>
      <c r="W121" s="209"/>
      <c r="X121" s="209"/>
      <c r="Y121" s="222">
        <f t="shared" si="86"/>
        <v>26.25</v>
      </c>
      <c r="Z121" s="222">
        <f t="shared" si="87"/>
        <v>37.5</v>
      </c>
      <c r="AA121" s="222">
        <f t="shared" si="88"/>
        <v>71.25</v>
      </c>
      <c r="AB121" s="222">
        <f t="shared" si="89"/>
        <v>90</v>
      </c>
      <c r="AC121" s="222">
        <f t="shared" si="90"/>
        <v>97.499999999999986</v>
      </c>
      <c r="AD121" s="287">
        <v>75</v>
      </c>
      <c r="AE121" s="224">
        <f t="shared" si="91"/>
        <v>110.25000000000001</v>
      </c>
      <c r="AF121" s="210"/>
      <c r="AG121" s="225">
        <f t="shared" si="92"/>
        <v>181.5</v>
      </c>
      <c r="AH121" s="225"/>
      <c r="AI121" s="209">
        <v>755</v>
      </c>
      <c r="AJ121" s="226">
        <f t="shared" si="93"/>
        <v>83238.750000000015</v>
      </c>
      <c r="AK121" s="218">
        <f t="shared" si="94"/>
        <v>137032.5</v>
      </c>
      <c r="AL121" s="250">
        <f t="shared" si="97"/>
        <v>1109.8500000000001</v>
      </c>
      <c r="AM121" s="322">
        <f t="shared" si="98"/>
        <v>1827.1</v>
      </c>
      <c r="AN121" s="227">
        <v>7.4999999999999997E-2</v>
      </c>
      <c r="AO121" s="226">
        <f t="shared" si="95"/>
        <v>6242.9062500000009</v>
      </c>
      <c r="AP121" s="227">
        <v>7.4999999999999997E-2</v>
      </c>
      <c r="AQ121" s="218">
        <f t="shared" si="99"/>
        <v>10277.4375</v>
      </c>
    </row>
    <row r="122" spans="1:43" ht="20.100000000000001" customHeight="1" x14ac:dyDescent="0.2">
      <c r="A122" s="286">
        <v>16</v>
      </c>
      <c r="B122" s="210">
        <v>16</v>
      </c>
      <c r="C122" s="287">
        <v>76</v>
      </c>
      <c r="D122" s="209">
        <v>1.1200000000000001</v>
      </c>
      <c r="E122" s="222">
        <f t="shared" si="100"/>
        <v>85.12</v>
      </c>
      <c r="F122" s="209">
        <v>0.1</v>
      </c>
      <c r="G122" s="209">
        <v>0.15</v>
      </c>
      <c r="H122" s="209">
        <v>0.2</v>
      </c>
      <c r="I122" s="209">
        <v>0.25</v>
      </c>
      <c r="J122" s="209">
        <v>0.35</v>
      </c>
      <c r="K122" s="222">
        <v>0.15</v>
      </c>
      <c r="L122" s="222">
        <v>0.25</v>
      </c>
      <c r="M122" s="209">
        <v>0.1</v>
      </c>
      <c r="N122" s="209">
        <v>0.2</v>
      </c>
      <c r="O122" s="209">
        <v>0.5</v>
      </c>
      <c r="P122" s="209">
        <v>0.7</v>
      </c>
      <c r="Q122" s="223"/>
      <c r="R122" s="209"/>
      <c r="S122" s="209"/>
      <c r="T122" s="209"/>
      <c r="U122" s="209"/>
      <c r="V122" s="209"/>
      <c r="W122" s="209"/>
      <c r="X122" s="209"/>
      <c r="Y122" s="222">
        <f t="shared" si="86"/>
        <v>26.599999999999998</v>
      </c>
      <c r="Z122" s="222">
        <f t="shared" si="87"/>
        <v>38</v>
      </c>
      <c r="AA122" s="222">
        <f t="shared" si="88"/>
        <v>72.2</v>
      </c>
      <c r="AB122" s="222">
        <f t="shared" si="89"/>
        <v>91.2</v>
      </c>
      <c r="AC122" s="222">
        <f t="shared" si="90"/>
        <v>98.799999999999983</v>
      </c>
      <c r="AD122" s="287">
        <v>76</v>
      </c>
      <c r="AE122" s="224">
        <f t="shared" si="91"/>
        <v>111.72</v>
      </c>
      <c r="AF122" s="210"/>
      <c r="AG122" s="225">
        <f t="shared" si="92"/>
        <v>183.92</v>
      </c>
      <c r="AH122" s="225"/>
      <c r="AI122" s="209">
        <v>755</v>
      </c>
      <c r="AJ122" s="226">
        <f t="shared" si="93"/>
        <v>84348.6</v>
      </c>
      <c r="AK122" s="218">
        <f t="shared" si="94"/>
        <v>138859.59999999998</v>
      </c>
      <c r="AL122" s="250">
        <f t="shared" si="97"/>
        <v>1109.8500000000001</v>
      </c>
      <c r="AM122" s="322">
        <f t="shared" si="98"/>
        <v>1827.0999999999997</v>
      </c>
      <c r="AN122" s="227">
        <v>7.4999999999999997E-2</v>
      </c>
      <c r="AO122" s="226">
        <f t="shared" si="95"/>
        <v>6326.1450000000004</v>
      </c>
      <c r="AP122" s="227">
        <v>7.4999999999999997E-2</v>
      </c>
      <c r="AQ122" s="218">
        <f t="shared" si="99"/>
        <v>10414.469999999998</v>
      </c>
    </row>
    <row r="123" spans="1:43" ht="20.100000000000001" customHeight="1" x14ac:dyDescent="0.2">
      <c r="A123" s="286">
        <v>17</v>
      </c>
      <c r="B123" s="210">
        <v>17</v>
      </c>
      <c r="C123" s="287">
        <v>77</v>
      </c>
      <c r="D123" s="209">
        <v>1.1100000000000001</v>
      </c>
      <c r="E123" s="222">
        <f t="shared" si="100"/>
        <v>85.470000000000013</v>
      </c>
      <c r="F123" s="209">
        <v>0.1</v>
      </c>
      <c r="G123" s="209">
        <v>0.15</v>
      </c>
      <c r="H123" s="209">
        <v>0.2</v>
      </c>
      <c r="I123" s="209">
        <v>0.25</v>
      </c>
      <c r="J123" s="209">
        <v>0.35</v>
      </c>
      <c r="K123" s="222">
        <v>0.15</v>
      </c>
      <c r="L123" s="222">
        <v>0.25</v>
      </c>
      <c r="M123" s="209">
        <v>0.1</v>
      </c>
      <c r="N123" s="209">
        <v>0.2</v>
      </c>
      <c r="O123" s="209">
        <v>0.5</v>
      </c>
      <c r="P123" s="209">
        <v>0.7</v>
      </c>
      <c r="Q123" s="223"/>
      <c r="R123" s="209"/>
      <c r="S123" s="209"/>
      <c r="T123" s="209"/>
      <c r="U123" s="209"/>
      <c r="V123" s="209"/>
      <c r="W123" s="209"/>
      <c r="X123" s="209"/>
      <c r="Y123" s="222">
        <f t="shared" si="86"/>
        <v>26.95</v>
      </c>
      <c r="Z123" s="222">
        <f t="shared" si="87"/>
        <v>38.5</v>
      </c>
      <c r="AA123" s="222">
        <f t="shared" si="88"/>
        <v>73.149999999999991</v>
      </c>
      <c r="AB123" s="222">
        <f t="shared" si="89"/>
        <v>92.399999999999991</v>
      </c>
      <c r="AC123" s="222">
        <f t="shared" si="90"/>
        <v>100.09999999999998</v>
      </c>
      <c r="AD123" s="287">
        <v>77</v>
      </c>
      <c r="AE123" s="224">
        <f t="shared" si="91"/>
        <v>112.42000000000002</v>
      </c>
      <c r="AF123" s="210"/>
      <c r="AG123" s="225">
        <f t="shared" si="92"/>
        <v>185.57</v>
      </c>
      <c r="AH123" s="225"/>
      <c r="AI123" s="209">
        <v>755</v>
      </c>
      <c r="AJ123" s="226">
        <f t="shared" si="93"/>
        <v>84877.1</v>
      </c>
      <c r="AK123" s="218">
        <f t="shared" si="94"/>
        <v>140105.35</v>
      </c>
      <c r="AL123" s="250">
        <f t="shared" si="97"/>
        <v>1102.3000000000002</v>
      </c>
      <c r="AM123" s="322">
        <f t="shared" si="98"/>
        <v>1819.5500000000002</v>
      </c>
      <c r="AN123" s="227">
        <v>7.4999999999999997E-2</v>
      </c>
      <c r="AO123" s="226">
        <f t="shared" si="95"/>
        <v>6365.7825000000003</v>
      </c>
      <c r="AP123" s="227">
        <v>7.4999999999999997E-2</v>
      </c>
      <c r="AQ123" s="218">
        <f t="shared" si="99"/>
        <v>10507.901250000001</v>
      </c>
    </row>
    <row r="124" spans="1:43" ht="20.100000000000001" customHeight="1" x14ac:dyDescent="0.2">
      <c r="A124" s="286">
        <v>18</v>
      </c>
      <c r="B124" s="210">
        <v>18</v>
      </c>
      <c r="C124" s="287">
        <v>78</v>
      </c>
      <c r="D124" s="209">
        <v>1.1100000000000001</v>
      </c>
      <c r="E124" s="222">
        <f t="shared" si="100"/>
        <v>86.580000000000013</v>
      </c>
      <c r="F124" s="209">
        <v>0.1</v>
      </c>
      <c r="G124" s="209">
        <v>0.15</v>
      </c>
      <c r="H124" s="209">
        <v>0.2</v>
      </c>
      <c r="I124" s="209">
        <v>0.25</v>
      </c>
      <c r="J124" s="209">
        <v>0.35</v>
      </c>
      <c r="K124" s="222">
        <v>0.15</v>
      </c>
      <c r="L124" s="222">
        <v>0.25</v>
      </c>
      <c r="M124" s="209">
        <v>0.1</v>
      </c>
      <c r="N124" s="209">
        <v>0.2</v>
      </c>
      <c r="O124" s="209">
        <v>0.5</v>
      </c>
      <c r="P124" s="209">
        <v>0.7</v>
      </c>
      <c r="Q124" s="223"/>
      <c r="R124" s="209"/>
      <c r="S124" s="209"/>
      <c r="T124" s="209"/>
      <c r="U124" s="209"/>
      <c r="V124" s="209"/>
      <c r="W124" s="209"/>
      <c r="X124" s="209"/>
      <c r="Y124" s="222">
        <f t="shared" si="86"/>
        <v>27.299999999999997</v>
      </c>
      <c r="Z124" s="222">
        <f t="shared" si="87"/>
        <v>39</v>
      </c>
      <c r="AA124" s="222">
        <f t="shared" si="88"/>
        <v>74.099999999999994</v>
      </c>
      <c r="AB124" s="222">
        <f t="shared" si="89"/>
        <v>93.6</v>
      </c>
      <c r="AC124" s="222">
        <f t="shared" si="90"/>
        <v>101.39999999999999</v>
      </c>
      <c r="AD124" s="287">
        <v>78</v>
      </c>
      <c r="AE124" s="224">
        <f t="shared" si="91"/>
        <v>113.88000000000001</v>
      </c>
      <c r="AF124" s="210"/>
      <c r="AG124" s="225">
        <f t="shared" si="92"/>
        <v>187.98000000000002</v>
      </c>
      <c r="AH124" s="225"/>
      <c r="AI124" s="209">
        <v>755</v>
      </c>
      <c r="AJ124" s="226">
        <f t="shared" si="93"/>
        <v>85979.400000000009</v>
      </c>
      <c r="AK124" s="218">
        <f t="shared" si="94"/>
        <v>141924.90000000002</v>
      </c>
      <c r="AL124" s="250">
        <f t="shared" si="97"/>
        <v>1102.3000000000002</v>
      </c>
      <c r="AM124" s="322">
        <f t="shared" si="98"/>
        <v>1819.5500000000004</v>
      </c>
      <c r="AN124" s="227">
        <v>7.4999999999999997E-2</v>
      </c>
      <c r="AO124" s="226">
        <f t="shared" si="95"/>
        <v>6448.4550000000008</v>
      </c>
      <c r="AP124" s="227">
        <v>7.4999999999999997E-2</v>
      </c>
      <c r="AQ124" s="218">
        <f t="shared" si="99"/>
        <v>10644.367500000002</v>
      </c>
    </row>
    <row r="125" spans="1:43" ht="20.100000000000001" customHeight="1" x14ac:dyDescent="0.2">
      <c r="A125" s="286">
        <v>19</v>
      </c>
      <c r="B125" s="210">
        <v>19</v>
      </c>
      <c r="C125" s="287">
        <v>79</v>
      </c>
      <c r="D125" s="209">
        <v>1.1000000000000001</v>
      </c>
      <c r="E125" s="222">
        <f t="shared" si="100"/>
        <v>86.9</v>
      </c>
      <c r="F125" s="209">
        <v>0.1</v>
      </c>
      <c r="G125" s="209">
        <v>0.15</v>
      </c>
      <c r="H125" s="209">
        <v>0.2</v>
      </c>
      <c r="I125" s="209">
        <v>0.25</v>
      </c>
      <c r="J125" s="209">
        <v>0.35</v>
      </c>
      <c r="K125" s="222">
        <v>0.15</v>
      </c>
      <c r="L125" s="222">
        <v>0.25</v>
      </c>
      <c r="M125" s="209">
        <v>0.1</v>
      </c>
      <c r="N125" s="209">
        <v>0.2</v>
      </c>
      <c r="O125" s="209">
        <v>0.5</v>
      </c>
      <c r="P125" s="209">
        <v>0.7</v>
      </c>
      <c r="Q125" s="223"/>
      <c r="R125" s="209"/>
      <c r="S125" s="209"/>
      <c r="T125" s="209"/>
      <c r="U125" s="209"/>
      <c r="V125" s="209"/>
      <c r="W125" s="209"/>
      <c r="X125" s="209"/>
      <c r="Y125" s="222">
        <f t="shared" si="86"/>
        <v>27.65</v>
      </c>
      <c r="Z125" s="222">
        <f t="shared" si="87"/>
        <v>39.5</v>
      </c>
      <c r="AA125" s="222">
        <f t="shared" si="88"/>
        <v>75.05</v>
      </c>
      <c r="AB125" s="222">
        <f t="shared" si="89"/>
        <v>94.8</v>
      </c>
      <c r="AC125" s="222">
        <f t="shared" si="90"/>
        <v>102.69999999999999</v>
      </c>
      <c r="AD125" s="287">
        <v>79</v>
      </c>
      <c r="AE125" s="224">
        <f t="shared" si="91"/>
        <v>114.55000000000001</v>
      </c>
      <c r="AF125" s="210"/>
      <c r="AG125" s="225">
        <f t="shared" si="92"/>
        <v>189.6</v>
      </c>
      <c r="AH125" s="225"/>
      <c r="AI125" s="209">
        <v>755</v>
      </c>
      <c r="AJ125" s="226">
        <f t="shared" si="93"/>
        <v>86485.250000000015</v>
      </c>
      <c r="AK125" s="218">
        <f t="shared" si="94"/>
        <v>143148</v>
      </c>
      <c r="AL125" s="250">
        <f t="shared" si="97"/>
        <v>1094.7500000000002</v>
      </c>
      <c r="AM125" s="322">
        <f t="shared" si="98"/>
        <v>1812</v>
      </c>
      <c r="AN125" s="227">
        <v>7.4999999999999997E-2</v>
      </c>
      <c r="AO125" s="226">
        <f t="shared" si="95"/>
        <v>6486.3937500000011</v>
      </c>
      <c r="AP125" s="227">
        <v>7.4999999999999997E-2</v>
      </c>
      <c r="AQ125" s="218">
        <f t="shared" si="99"/>
        <v>10736.1</v>
      </c>
    </row>
    <row r="126" spans="1:43" ht="20.100000000000001" customHeight="1" x14ac:dyDescent="0.2">
      <c r="A126" s="286">
        <v>20</v>
      </c>
      <c r="B126" s="210">
        <v>20</v>
      </c>
      <c r="C126" s="287">
        <v>80</v>
      </c>
      <c r="D126" s="209">
        <v>1.1000000000000001</v>
      </c>
      <c r="E126" s="222">
        <f t="shared" si="100"/>
        <v>88</v>
      </c>
      <c r="F126" s="209">
        <v>0.1</v>
      </c>
      <c r="G126" s="209">
        <v>0.15</v>
      </c>
      <c r="H126" s="209">
        <v>0.2</v>
      </c>
      <c r="I126" s="209">
        <v>0.25</v>
      </c>
      <c r="J126" s="209">
        <v>0.35</v>
      </c>
      <c r="K126" s="222">
        <v>0.15</v>
      </c>
      <c r="L126" s="222">
        <v>0.25</v>
      </c>
      <c r="M126" s="209">
        <v>0.1</v>
      </c>
      <c r="N126" s="209">
        <v>0.2</v>
      </c>
      <c r="O126" s="209">
        <v>0.5</v>
      </c>
      <c r="P126" s="209">
        <v>0.7</v>
      </c>
      <c r="Q126" s="223"/>
      <c r="R126" s="209"/>
      <c r="S126" s="209"/>
      <c r="T126" s="209"/>
      <c r="U126" s="209"/>
      <c r="V126" s="209"/>
      <c r="W126" s="209"/>
      <c r="X126" s="209"/>
      <c r="Y126" s="222">
        <f t="shared" si="86"/>
        <v>28</v>
      </c>
      <c r="Z126" s="222">
        <f t="shared" si="87"/>
        <v>40</v>
      </c>
      <c r="AA126" s="222">
        <f t="shared" si="88"/>
        <v>76</v>
      </c>
      <c r="AB126" s="222">
        <f t="shared" si="89"/>
        <v>96</v>
      </c>
      <c r="AC126" s="222">
        <f t="shared" si="90"/>
        <v>103.99999999999999</v>
      </c>
      <c r="AD126" s="287">
        <v>80</v>
      </c>
      <c r="AE126" s="224">
        <f t="shared" si="91"/>
        <v>116</v>
      </c>
      <c r="AF126" s="210"/>
      <c r="AG126" s="225">
        <f t="shared" si="92"/>
        <v>192</v>
      </c>
      <c r="AH126" s="225"/>
      <c r="AI126" s="209">
        <v>755</v>
      </c>
      <c r="AJ126" s="226">
        <f t="shared" si="93"/>
        <v>87580</v>
      </c>
      <c r="AK126" s="218">
        <f t="shared" si="94"/>
        <v>144960</v>
      </c>
      <c r="AL126" s="250">
        <f t="shared" si="97"/>
        <v>1094.75</v>
      </c>
      <c r="AM126" s="322">
        <f t="shared" si="98"/>
        <v>1812</v>
      </c>
      <c r="AN126" s="227">
        <v>7.4999999999999997E-2</v>
      </c>
      <c r="AO126" s="226">
        <f t="shared" si="95"/>
        <v>6568.5</v>
      </c>
      <c r="AP126" s="227">
        <v>7.4999999999999997E-2</v>
      </c>
      <c r="AQ126" s="218">
        <f t="shared" si="99"/>
        <v>10872</v>
      </c>
    </row>
    <row r="127" spans="1:43" ht="20.100000000000001" customHeight="1" x14ac:dyDescent="0.2">
      <c r="A127" s="286">
        <v>20</v>
      </c>
      <c r="B127" s="210">
        <v>21</v>
      </c>
      <c r="C127" s="287">
        <v>81</v>
      </c>
      <c r="D127" s="209">
        <v>1.0900000000000001</v>
      </c>
      <c r="E127" s="222">
        <f t="shared" si="100"/>
        <v>88.29</v>
      </c>
      <c r="F127" s="209">
        <v>0.1</v>
      </c>
      <c r="G127" s="209">
        <v>0.15</v>
      </c>
      <c r="H127" s="209">
        <v>0.2</v>
      </c>
      <c r="I127" s="209">
        <v>0.25</v>
      </c>
      <c r="J127" s="209">
        <v>0.35</v>
      </c>
      <c r="K127" s="222">
        <v>0.15</v>
      </c>
      <c r="L127" s="222">
        <v>0.25</v>
      </c>
      <c r="M127" s="209">
        <v>0.1</v>
      </c>
      <c r="N127" s="209">
        <v>0.2</v>
      </c>
      <c r="O127" s="209">
        <v>0.5</v>
      </c>
      <c r="P127" s="209">
        <v>0.7</v>
      </c>
      <c r="Q127" s="223"/>
      <c r="R127" s="209"/>
      <c r="S127" s="209"/>
      <c r="T127" s="209"/>
      <c r="U127" s="209"/>
      <c r="V127" s="209"/>
      <c r="W127" s="209"/>
      <c r="X127" s="209"/>
      <c r="Y127" s="222">
        <f t="shared" si="86"/>
        <v>28.349999999999998</v>
      </c>
      <c r="Z127" s="222">
        <f t="shared" si="87"/>
        <v>40.5</v>
      </c>
      <c r="AA127" s="222">
        <f t="shared" si="88"/>
        <v>76.95</v>
      </c>
      <c r="AB127" s="222">
        <f t="shared" si="89"/>
        <v>97.2</v>
      </c>
      <c r="AC127" s="222">
        <f t="shared" si="90"/>
        <v>105.29999999999998</v>
      </c>
      <c r="AD127" s="287">
        <v>81</v>
      </c>
      <c r="AE127" s="224">
        <f t="shared" si="91"/>
        <v>116.64</v>
      </c>
      <c r="AF127" s="210"/>
      <c r="AG127" s="225">
        <f t="shared" si="92"/>
        <v>193.58999999999997</v>
      </c>
      <c r="AH127" s="225"/>
      <c r="AI127" s="209">
        <v>755</v>
      </c>
      <c r="AJ127" s="226">
        <f t="shared" si="93"/>
        <v>88063.2</v>
      </c>
      <c r="AK127" s="218">
        <f t="shared" si="94"/>
        <v>146160.44999999998</v>
      </c>
      <c r="AL127" s="250">
        <f t="shared" si="97"/>
        <v>1087.2</v>
      </c>
      <c r="AM127" s="322">
        <f t="shared" si="98"/>
        <v>1804.4499999999998</v>
      </c>
      <c r="AN127" s="227">
        <v>7.4999999999999997E-2</v>
      </c>
      <c r="AO127" s="226">
        <f t="shared" si="95"/>
        <v>6604.74</v>
      </c>
      <c r="AP127" s="227">
        <v>7.4999999999999997E-2</v>
      </c>
      <c r="AQ127" s="218">
        <f>AK127*AP127</f>
        <v>10962.033749999999</v>
      </c>
    </row>
    <row r="128" spans="1:43" ht="20.100000000000001" customHeight="1" x14ac:dyDescent="0.2">
      <c r="B128" s="210">
        <v>22</v>
      </c>
      <c r="C128" s="287">
        <v>82</v>
      </c>
      <c r="D128" s="209">
        <v>1.0900000000000001</v>
      </c>
      <c r="E128" s="222">
        <f t="shared" si="100"/>
        <v>89.38000000000001</v>
      </c>
      <c r="F128" s="209">
        <v>0.1</v>
      </c>
      <c r="G128" s="209">
        <v>0.15</v>
      </c>
      <c r="H128" s="209">
        <v>0.2</v>
      </c>
      <c r="I128" s="209">
        <v>0.25</v>
      </c>
      <c r="J128" s="209">
        <v>0.35</v>
      </c>
      <c r="K128" s="222">
        <v>0.15</v>
      </c>
      <c r="L128" s="222">
        <v>0.25</v>
      </c>
      <c r="M128" s="209">
        <v>0.1</v>
      </c>
      <c r="N128" s="209">
        <v>0.2</v>
      </c>
      <c r="O128" s="209">
        <v>0.5</v>
      </c>
      <c r="P128" s="209">
        <v>0.7</v>
      </c>
      <c r="Q128" s="223"/>
      <c r="R128" s="209"/>
      <c r="S128" s="209"/>
      <c r="T128" s="209"/>
      <c r="U128" s="209"/>
      <c r="V128" s="209"/>
      <c r="W128" s="209"/>
      <c r="X128" s="209"/>
      <c r="Y128" s="222">
        <f t="shared" si="86"/>
        <v>28.7</v>
      </c>
      <c r="Z128" s="222">
        <f t="shared" si="87"/>
        <v>41</v>
      </c>
      <c r="AA128" s="222">
        <f t="shared" si="88"/>
        <v>77.899999999999991</v>
      </c>
      <c r="AB128" s="222">
        <f t="shared" si="89"/>
        <v>98.399999999999991</v>
      </c>
      <c r="AC128" s="222">
        <f t="shared" si="90"/>
        <v>106.59999999999998</v>
      </c>
      <c r="AD128" s="287">
        <v>82</v>
      </c>
      <c r="AE128" s="224">
        <f t="shared" si="91"/>
        <v>118.08000000000001</v>
      </c>
      <c r="AF128" s="210"/>
      <c r="AG128" s="225">
        <f t="shared" si="92"/>
        <v>195.98</v>
      </c>
      <c r="AH128" s="225"/>
      <c r="AI128" s="209">
        <v>755</v>
      </c>
      <c r="AJ128" s="226">
        <f t="shared" si="93"/>
        <v>89150.400000000009</v>
      </c>
      <c r="AK128" s="218">
        <f t="shared" si="94"/>
        <v>147964.9</v>
      </c>
      <c r="AL128" s="250">
        <f t="shared" si="97"/>
        <v>1087.2</v>
      </c>
      <c r="AM128" s="322">
        <f t="shared" si="98"/>
        <v>1804.4499999999998</v>
      </c>
      <c r="AN128" s="227">
        <v>7.4999999999999997E-2</v>
      </c>
      <c r="AO128" s="226">
        <f t="shared" si="95"/>
        <v>6686.2800000000007</v>
      </c>
      <c r="AP128" s="227">
        <v>7.4999999999999997E-2</v>
      </c>
      <c r="AQ128" s="218">
        <f t="shared" ref="AQ128:AQ146" si="101">AK128*AP128</f>
        <v>11097.367499999998</v>
      </c>
    </row>
    <row r="129" spans="2:43" ht="20.100000000000001" customHeight="1" x14ac:dyDescent="0.2">
      <c r="B129" s="210">
        <v>23</v>
      </c>
      <c r="C129" s="287">
        <v>83</v>
      </c>
      <c r="D129" s="209">
        <v>1.08</v>
      </c>
      <c r="E129" s="222">
        <f t="shared" si="100"/>
        <v>89.64</v>
      </c>
      <c r="F129" s="209">
        <v>0.1</v>
      </c>
      <c r="G129" s="209">
        <v>0.15</v>
      </c>
      <c r="H129" s="209">
        <v>0.2</v>
      </c>
      <c r="I129" s="209">
        <v>0.25</v>
      </c>
      <c r="J129" s="209">
        <v>0.35</v>
      </c>
      <c r="K129" s="222">
        <v>0.15</v>
      </c>
      <c r="L129" s="222">
        <v>0.25</v>
      </c>
      <c r="M129" s="209">
        <v>0.1</v>
      </c>
      <c r="N129" s="209">
        <v>0.2</v>
      </c>
      <c r="O129" s="209">
        <v>0.5</v>
      </c>
      <c r="P129" s="209">
        <v>0.7</v>
      </c>
      <c r="Q129" s="223"/>
      <c r="R129" s="209"/>
      <c r="S129" s="209"/>
      <c r="T129" s="209"/>
      <c r="U129" s="209"/>
      <c r="V129" s="209"/>
      <c r="W129" s="209"/>
      <c r="X129" s="209"/>
      <c r="Y129" s="222">
        <f t="shared" si="86"/>
        <v>29.049999999999997</v>
      </c>
      <c r="Z129" s="222">
        <f t="shared" si="87"/>
        <v>41.5</v>
      </c>
      <c r="AA129" s="222">
        <f t="shared" si="88"/>
        <v>78.849999999999994</v>
      </c>
      <c r="AB129" s="222">
        <f t="shared" si="89"/>
        <v>99.6</v>
      </c>
      <c r="AC129" s="222">
        <f t="shared" si="90"/>
        <v>107.89999999999999</v>
      </c>
      <c r="AD129" s="287">
        <v>83</v>
      </c>
      <c r="AE129" s="224">
        <f t="shared" si="91"/>
        <v>118.69</v>
      </c>
      <c r="AF129" s="210"/>
      <c r="AG129" s="225">
        <f t="shared" si="92"/>
        <v>197.54</v>
      </c>
      <c r="AH129" s="225"/>
      <c r="AI129" s="209">
        <v>755</v>
      </c>
      <c r="AJ129" s="226">
        <f t="shared" si="93"/>
        <v>89610.95</v>
      </c>
      <c r="AK129" s="218">
        <f t="shared" si="94"/>
        <v>149142.69999999998</v>
      </c>
      <c r="AL129" s="250">
        <f t="shared" si="97"/>
        <v>1079.6499999999999</v>
      </c>
      <c r="AM129" s="322">
        <f t="shared" si="98"/>
        <v>1796.8999999999999</v>
      </c>
      <c r="AN129" s="227">
        <v>7.4999999999999997E-2</v>
      </c>
      <c r="AO129" s="226">
        <f t="shared" si="95"/>
        <v>6720.82125</v>
      </c>
      <c r="AP129" s="227">
        <v>7.4999999999999997E-2</v>
      </c>
      <c r="AQ129" s="218">
        <f t="shared" si="101"/>
        <v>11185.702499999998</v>
      </c>
    </row>
    <row r="130" spans="2:43" ht="20.100000000000001" customHeight="1" x14ac:dyDescent="0.2">
      <c r="B130" s="210">
        <v>24</v>
      </c>
      <c r="C130" s="287">
        <v>84</v>
      </c>
      <c r="D130" s="209">
        <v>1.08</v>
      </c>
      <c r="E130" s="222">
        <f t="shared" si="100"/>
        <v>90.72</v>
      </c>
      <c r="F130" s="209">
        <v>0.1</v>
      </c>
      <c r="G130" s="209">
        <v>0.15</v>
      </c>
      <c r="H130" s="209">
        <v>0.2</v>
      </c>
      <c r="I130" s="209">
        <v>0.25</v>
      </c>
      <c r="J130" s="209">
        <v>0.35</v>
      </c>
      <c r="K130" s="222">
        <v>0.15</v>
      </c>
      <c r="L130" s="222">
        <v>0.25</v>
      </c>
      <c r="M130" s="209">
        <v>0.1</v>
      </c>
      <c r="N130" s="209">
        <v>0.2</v>
      </c>
      <c r="O130" s="209">
        <v>0.5</v>
      </c>
      <c r="P130" s="209">
        <v>0.7</v>
      </c>
      <c r="Q130" s="223"/>
      <c r="R130" s="209"/>
      <c r="S130" s="209"/>
      <c r="T130" s="209"/>
      <c r="U130" s="209"/>
      <c r="V130" s="209"/>
      <c r="W130" s="209"/>
      <c r="X130" s="209"/>
      <c r="Y130" s="222">
        <f t="shared" si="86"/>
        <v>29.4</v>
      </c>
      <c r="Z130" s="222">
        <f t="shared" si="87"/>
        <v>42</v>
      </c>
      <c r="AA130" s="222">
        <f t="shared" si="88"/>
        <v>79.8</v>
      </c>
      <c r="AB130" s="222">
        <f t="shared" si="89"/>
        <v>100.8</v>
      </c>
      <c r="AC130" s="222">
        <f t="shared" si="90"/>
        <v>109.19999999999999</v>
      </c>
      <c r="AD130" s="287">
        <v>84</v>
      </c>
      <c r="AE130" s="224">
        <f t="shared" si="91"/>
        <v>120.12</v>
      </c>
      <c r="AF130" s="210"/>
      <c r="AG130" s="225">
        <f t="shared" si="92"/>
        <v>199.92</v>
      </c>
      <c r="AH130" s="225"/>
      <c r="AI130" s="209">
        <v>755</v>
      </c>
      <c r="AJ130" s="226">
        <f t="shared" si="93"/>
        <v>90690.6</v>
      </c>
      <c r="AK130" s="218">
        <f t="shared" si="94"/>
        <v>150939.59999999998</v>
      </c>
      <c r="AL130" s="250">
        <f t="shared" si="97"/>
        <v>1079.6500000000001</v>
      </c>
      <c r="AM130" s="322">
        <f t="shared" si="98"/>
        <v>1796.8999999999996</v>
      </c>
      <c r="AN130" s="227">
        <v>7.4999999999999997E-2</v>
      </c>
      <c r="AO130" s="226">
        <f t="shared" si="95"/>
        <v>6801.7950000000001</v>
      </c>
      <c r="AP130" s="227">
        <v>7.4999999999999997E-2</v>
      </c>
      <c r="AQ130" s="218">
        <f t="shared" si="101"/>
        <v>11320.469999999998</v>
      </c>
    </row>
    <row r="131" spans="2:43" ht="20.100000000000001" customHeight="1" x14ac:dyDescent="0.2">
      <c r="B131" s="210">
        <v>25</v>
      </c>
      <c r="C131" s="287">
        <v>85</v>
      </c>
      <c r="D131" s="209">
        <v>1.07</v>
      </c>
      <c r="E131" s="222">
        <f t="shared" si="100"/>
        <v>90.95</v>
      </c>
      <c r="F131" s="209">
        <v>0.1</v>
      </c>
      <c r="G131" s="209">
        <v>0.15</v>
      </c>
      <c r="H131" s="209">
        <v>0.2</v>
      </c>
      <c r="I131" s="209">
        <v>0.25</v>
      </c>
      <c r="J131" s="209">
        <v>0.35</v>
      </c>
      <c r="K131" s="222">
        <v>0.15</v>
      </c>
      <c r="L131" s="222">
        <v>0.25</v>
      </c>
      <c r="M131" s="209">
        <v>0.1</v>
      </c>
      <c r="N131" s="209">
        <v>0.2</v>
      </c>
      <c r="O131" s="209">
        <v>0.5</v>
      </c>
      <c r="P131" s="209">
        <v>0.7</v>
      </c>
      <c r="Q131" s="223"/>
      <c r="R131" s="209"/>
      <c r="S131" s="209"/>
      <c r="T131" s="209"/>
      <c r="U131" s="209"/>
      <c r="V131" s="209"/>
      <c r="W131" s="209"/>
      <c r="X131" s="209"/>
      <c r="Y131" s="222">
        <f t="shared" si="86"/>
        <v>29.749999999999996</v>
      </c>
      <c r="Z131" s="222">
        <f t="shared" si="87"/>
        <v>42.5</v>
      </c>
      <c r="AA131" s="222">
        <f t="shared" si="88"/>
        <v>80.75</v>
      </c>
      <c r="AB131" s="222">
        <f t="shared" si="89"/>
        <v>102</v>
      </c>
      <c r="AC131" s="222">
        <f t="shared" si="90"/>
        <v>110.49999999999999</v>
      </c>
      <c r="AD131" s="287">
        <v>85</v>
      </c>
      <c r="AE131" s="224">
        <f t="shared" si="91"/>
        <v>120.7</v>
      </c>
      <c r="AF131" s="210"/>
      <c r="AG131" s="225">
        <f t="shared" si="92"/>
        <v>201.45</v>
      </c>
      <c r="AH131" s="225"/>
      <c r="AI131" s="209">
        <v>755</v>
      </c>
      <c r="AJ131" s="226">
        <f t="shared" si="93"/>
        <v>91128.5</v>
      </c>
      <c r="AK131" s="218">
        <f t="shared" si="94"/>
        <v>152094.75</v>
      </c>
      <c r="AL131" s="250">
        <f t="shared" si="97"/>
        <v>1072.0999999999999</v>
      </c>
      <c r="AM131" s="322">
        <f t="shared" si="98"/>
        <v>1789.35</v>
      </c>
      <c r="AN131" s="227">
        <v>7.4999999999999997E-2</v>
      </c>
      <c r="AO131" s="226">
        <f t="shared" si="95"/>
        <v>6834.6374999999998</v>
      </c>
      <c r="AP131" s="227">
        <v>7.4999999999999997E-2</v>
      </c>
      <c r="AQ131" s="218">
        <f t="shared" si="101"/>
        <v>11407.106249999999</v>
      </c>
    </row>
    <row r="132" spans="2:43" ht="20.100000000000001" customHeight="1" x14ac:dyDescent="0.2">
      <c r="B132" s="210">
        <v>26</v>
      </c>
      <c r="C132" s="287">
        <v>86</v>
      </c>
      <c r="D132" s="209">
        <v>1.07</v>
      </c>
      <c r="E132" s="222">
        <f t="shared" si="100"/>
        <v>92.02000000000001</v>
      </c>
      <c r="F132" s="209">
        <v>0.1</v>
      </c>
      <c r="G132" s="209">
        <v>0.15</v>
      </c>
      <c r="H132" s="209">
        <v>0.2</v>
      </c>
      <c r="I132" s="209">
        <v>0.25</v>
      </c>
      <c r="J132" s="209">
        <v>0.35</v>
      </c>
      <c r="K132" s="222">
        <v>0.15</v>
      </c>
      <c r="L132" s="222">
        <v>0.25</v>
      </c>
      <c r="M132" s="209">
        <v>0.1</v>
      </c>
      <c r="N132" s="209">
        <v>0.2</v>
      </c>
      <c r="O132" s="209">
        <v>0.5</v>
      </c>
      <c r="P132" s="209">
        <v>0.7</v>
      </c>
      <c r="Q132" s="223"/>
      <c r="R132" s="209"/>
      <c r="S132" s="209"/>
      <c r="T132" s="209"/>
      <c r="U132" s="209"/>
      <c r="V132" s="209"/>
      <c r="W132" s="209"/>
      <c r="X132" s="209"/>
      <c r="Y132" s="222">
        <f t="shared" si="86"/>
        <v>30.099999999999998</v>
      </c>
      <c r="Z132" s="222">
        <f t="shared" si="87"/>
        <v>43</v>
      </c>
      <c r="AA132" s="222">
        <f t="shared" si="88"/>
        <v>81.7</v>
      </c>
      <c r="AB132" s="222">
        <f t="shared" si="89"/>
        <v>103.2</v>
      </c>
      <c r="AC132" s="222">
        <f t="shared" si="90"/>
        <v>111.79999999999998</v>
      </c>
      <c r="AD132" s="287">
        <v>86</v>
      </c>
      <c r="AE132" s="224">
        <f t="shared" si="91"/>
        <v>122.12</v>
      </c>
      <c r="AF132" s="210"/>
      <c r="AG132" s="225">
        <f t="shared" si="92"/>
        <v>203.82</v>
      </c>
      <c r="AH132" s="225"/>
      <c r="AI132" s="209">
        <v>755</v>
      </c>
      <c r="AJ132" s="226">
        <f t="shared" si="93"/>
        <v>92200.6</v>
      </c>
      <c r="AK132" s="218">
        <f t="shared" si="94"/>
        <v>153884.1</v>
      </c>
      <c r="AL132" s="250">
        <f t="shared" si="97"/>
        <v>1072.1000000000001</v>
      </c>
      <c r="AM132" s="322">
        <f t="shared" si="98"/>
        <v>1789.3500000000001</v>
      </c>
      <c r="AN132" s="227">
        <v>7.4999999999999997E-2</v>
      </c>
      <c r="AO132" s="226">
        <f t="shared" si="95"/>
        <v>6915.0450000000001</v>
      </c>
      <c r="AP132" s="227">
        <v>7.4999999999999997E-2</v>
      </c>
      <c r="AQ132" s="218">
        <f t="shared" si="101"/>
        <v>11541.307500000001</v>
      </c>
    </row>
    <row r="133" spans="2:43" ht="20.100000000000001" customHeight="1" x14ac:dyDescent="0.2">
      <c r="B133" s="210">
        <v>27</v>
      </c>
      <c r="C133" s="287">
        <v>87</v>
      </c>
      <c r="D133" s="209">
        <v>1.06</v>
      </c>
      <c r="E133" s="222">
        <f t="shared" si="100"/>
        <v>92.22</v>
      </c>
      <c r="F133" s="209">
        <v>0.1</v>
      </c>
      <c r="G133" s="209">
        <v>0.15</v>
      </c>
      <c r="H133" s="209">
        <v>0.2</v>
      </c>
      <c r="I133" s="209">
        <v>0.25</v>
      </c>
      <c r="J133" s="209">
        <v>0.35</v>
      </c>
      <c r="K133" s="222">
        <v>0.15</v>
      </c>
      <c r="L133" s="222">
        <v>0.25</v>
      </c>
      <c r="M133" s="209">
        <v>0.1</v>
      </c>
      <c r="N133" s="209">
        <v>0.2</v>
      </c>
      <c r="O133" s="209">
        <v>0.5</v>
      </c>
      <c r="P133" s="209">
        <v>0.7</v>
      </c>
      <c r="Q133" s="223"/>
      <c r="R133" s="209"/>
      <c r="S133" s="209"/>
      <c r="T133" s="209"/>
      <c r="U133" s="209"/>
      <c r="V133" s="209"/>
      <c r="W133" s="209"/>
      <c r="X133" s="209"/>
      <c r="Y133" s="222">
        <f t="shared" si="86"/>
        <v>30.45</v>
      </c>
      <c r="Z133" s="222">
        <f t="shared" si="87"/>
        <v>43.5</v>
      </c>
      <c r="AA133" s="222">
        <f t="shared" si="88"/>
        <v>82.649999999999991</v>
      </c>
      <c r="AB133" s="222">
        <f t="shared" si="89"/>
        <v>104.39999999999999</v>
      </c>
      <c r="AC133" s="222">
        <f t="shared" si="90"/>
        <v>113.09999999999998</v>
      </c>
      <c r="AD133" s="287">
        <v>87</v>
      </c>
      <c r="AE133" s="224">
        <f t="shared" si="91"/>
        <v>122.67</v>
      </c>
      <c r="AF133" s="210"/>
      <c r="AG133" s="225">
        <f t="shared" si="92"/>
        <v>205.32</v>
      </c>
      <c r="AH133" s="225"/>
      <c r="AI133" s="209">
        <v>755</v>
      </c>
      <c r="AJ133" s="226">
        <f t="shared" si="93"/>
        <v>92615.85</v>
      </c>
      <c r="AK133" s="218">
        <f t="shared" si="94"/>
        <v>155016.6</v>
      </c>
      <c r="AL133" s="250">
        <f t="shared" si="97"/>
        <v>1064.55</v>
      </c>
      <c r="AM133" s="322">
        <f t="shared" si="98"/>
        <v>1781.8</v>
      </c>
      <c r="AN133" s="227">
        <v>7.4999999999999997E-2</v>
      </c>
      <c r="AO133" s="226">
        <f t="shared" si="95"/>
        <v>6946.1887500000003</v>
      </c>
      <c r="AP133" s="227">
        <v>7.4999999999999997E-2</v>
      </c>
      <c r="AQ133" s="218">
        <f t="shared" si="101"/>
        <v>11626.245000000001</v>
      </c>
    </row>
    <row r="134" spans="2:43" ht="20.100000000000001" customHeight="1" x14ac:dyDescent="0.2">
      <c r="B134" s="210">
        <v>28</v>
      </c>
      <c r="C134" s="287">
        <v>88</v>
      </c>
      <c r="D134" s="209">
        <v>1.06</v>
      </c>
      <c r="E134" s="222">
        <f t="shared" si="100"/>
        <v>93.28</v>
      </c>
      <c r="F134" s="209">
        <v>0.1</v>
      </c>
      <c r="G134" s="209">
        <v>0.15</v>
      </c>
      <c r="H134" s="209">
        <v>0.2</v>
      </c>
      <c r="I134" s="209">
        <v>0.25</v>
      </c>
      <c r="J134" s="209">
        <v>0.35</v>
      </c>
      <c r="K134" s="222">
        <v>0.15</v>
      </c>
      <c r="L134" s="222">
        <v>0.25</v>
      </c>
      <c r="M134" s="209">
        <v>0.1</v>
      </c>
      <c r="N134" s="209">
        <v>0.2</v>
      </c>
      <c r="O134" s="209">
        <v>0.5</v>
      </c>
      <c r="P134" s="209">
        <v>0.7</v>
      </c>
      <c r="Q134" s="223"/>
      <c r="R134" s="209"/>
      <c r="S134" s="209"/>
      <c r="T134" s="209"/>
      <c r="U134" s="209"/>
      <c r="V134" s="209"/>
      <c r="W134" s="209"/>
      <c r="X134" s="209"/>
      <c r="Y134" s="222">
        <f t="shared" si="86"/>
        <v>30.799999999999997</v>
      </c>
      <c r="Z134" s="222">
        <f t="shared" si="87"/>
        <v>44</v>
      </c>
      <c r="AA134" s="222">
        <f t="shared" si="88"/>
        <v>83.6</v>
      </c>
      <c r="AB134" s="222">
        <f t="shared" si="89"/>
        <v>105.6</v>
      </c>
      <c r="AC134" s="222">
        <f t="shared" si="90"/>
        <v>114.39999999999998</v>
      </c>
      <c r="AD134" s="287">
        <v>88</v>
      </c>
      <c r="AE134" s="224">
        <f t="shared" si="91"/>
        <v>124.08</v>
      </c>
      <c r="AF134" s="210"/>
      <c r="AG134" s="225">
        <f t="shared" si="92"/>
        <v>207.67999999999998</v>
      </c>
      <c r="AH134" s="225"/>
      <c r="AI134" s="209">
        <v>755</v>
      </c>
      <c r="AJ134" s="226">
        <f t="shared" si="93"/>
        <v>93680.4</v>
      </c>
      <c r="AK134" s="218">
        <f t="shared" si="94"/>
        <v>156798.39999999999</v>
      </c>
      <c r="AL134" s="250">
        <f t="shared" si="97"/>
        <v>1064.55</v>
      </c>
      <c r="AM134" s="322">
        <f t="shared" si="98"/>
        <v>1781.8</v>
      </c>
      <c r="AN134" s="227">
        <v>7.4999999999999997E-2</v>
      </c>
      <c r="AO134" s="226">
        <f t="shared" si="95"/>
        <v>7026.03</v>
      </c>
      <c r="AP134" s="227">
        <v>7.4999999999999997E-2</v>
      </c>
      <c r="AQ134" s="218">
        <f t="shared" si="101"/>
        <v>11759.88</v>
      </c>
    </row>
    <row r="135" spans="2:43" ht="20.100000000000001" customHeight="1" x14ac:dyDescent="0.2">
      <c r="B135" s="210">
        <v>29</v>
      </c>
      <c r="C135" s="287">
        <v>89</v>
      </c>
      <c r="D135" s="209">
        <v>1.05</v>
      </c>
      <c r="E135" s="222">
        <f t="shared" si="100"/>
        <v>93.45</v>
      </c>
      <c r="F135" s="209">
        <v>0.1</v>
      </c>
      <c r="G135" s="209">
        <v>0.15</v>
      </c>
      <c r="H135" s="209">
        <v>0.2</v>
      </c>
      <c r="I135" s="209">
        <v>0.25</v>
      </c>
      <c r="J135" s="209">
        <v>0.35</v>
      </c>
      <c r="K135" s="222">
        <v>0.15</v>
      </c>
      <c r="L135" s="222">
        <v>0.25</v>
      </c>
      <c r="M135" s="209">
        <v>0.1</v>
      </c>
      <c r="N135" s="209">
        <v>0.2</v>
      </c>
      <c r="O135" s="209">
        <v>0.5</v>
      </c>
      <c r="P135" s="209">
        <v>0.7</v>
      </c>
      <c r="Q135" s="223"/>
      <c r="R135" s="209"/>
      <c r="S135" s="209"/>
      <c r="T135" s="209"/>
      <c r="U135" s="209"/>
      <c r="V135" s="209"/>
      <c r="W135" s="209"/>
      <c r="X135" s="209"/>
      <c r="Y135" s="222">
        <f t="shared" si="86"/>
        <v>31.15</v>
      </c>
      <c r="Z135" s="222">
        <f t="shared" si="87"/>
        <v>44.5</v>
      </c>
      <c r="AA135" s="222">
        <f t="shared" si="88"/>
        <v>84.55</v>
      </c>
      <c r="AB135" s="222">
        <f t="shared" si="89"/>
        <v>106.8</v>
      </c>
      <c r="AC135" s="222">
        <f t="shared" si="90"/>
        <v>115.69999999999999</v>
      </c>
      <c r="AD135" s="287">
        <v>89</v>
      </c>
      <c r="AE135" s="224">
        <f t="shared" si="91"/>
        <v>124.6</v>
      </c>
      <c r="AF135" s="210"/>
      <c r="AG135" s="225">
        <f t="shared" si="92"/>
        <v>209.14999999999998</v>
      </c>
      <c r="AH135" s="225"/>
      <c r="AI135" s="209">
        <v>755</v>
      </c>
      <c r="AJ135" s="226">
        <f t="shared" si="93"/>
        <v>94073</v>
      </c>
      <c r="AK135" s="218">
        <f t="shared" si="94"/>
        <v>157908.24999999997</v>
      </c>
      <c r="AL135" s="250">
        <f t="shared" si="97"/>
        <v>1057</v>
      </c>
      <c r="AM135" s="322">
        <f t="shared" si="98"/>
        <v>1774.2499999999998</v>
      </c>
      <c r="AN135" s="227">
        <v>7.4999999999999997E-2</v>
      </c>
      <c r="AO135" s="226">
        <f t="shared" si="95"/>
        <v>7055.4749999999995</v>
      </c>
      <c r="AP135" s="227">
        <v>7.4999999999999997E-2</v>
      </c>
      <c r="AQ135" s="218">
        <f t="shared" si="101"/>
        <v>11843.118749999998</v>
      </c>
    </row>
    <row r="136" spans="2:43" ht="20.100000000000001" customHeight="1" x14ac:dyDescent="0.2">
      <c r="B136" s="210">
        <v>30</v>
      </c>
      <c r="C136" s="287">
        <v>90</v>
      </c>
      <c r="D136" s="209">
        <v>1.05</v>
      </c>
      <c r="E136" s="222">
        <f t="shared" si="100"/>
        <v>94.5</v>
      </c>
      <c r="F136" s="209">
        <v>0.1</v>
      </c>
      <c r="G136" s="209">
        <v>0.15</v>
      </c>
      <c r="H136" s="209">
        <v>0.2</v>
      </c>
      <c r="I136" s="209">
        <v>0.25</v>
      </c>
      <c r="J136" s="209">
        <v>0.35</v>
      </c>
      <c r="K136" s="222">
        <v>0.15</v>
      </c>
      <c r="L136" s="222">
        <v>0.25</v>
      </c>
      <c r="M136" s="209">
        <v>0.1</v>
      </c>
      <c r="N136" s="209">
        <v>0.2</v>
      </c>
      <c r="O136" s="209">
        <v>0.5</v>
      </c>
      <c r="P136" s="209">
        <v>0.7</v>
      </c>
      <c r="Q136" s="223"/>
      <c r="R136" s="209"/>
      <c r="S136" s="209"/>
      <c r="T136" s="209"/>
      <c r="U136" s="209"/>
      <c r="V136" s="209"/>
      <c r="W136" s="209"/>
      <c r="X136" s="209"/>
      <c r="Y136" s="222">
        <f t="shared" si="86"/>
        <v>31.499999999999996</v>
      </c>
      <c r="Z136" s="222">
        <f t="shared" si="87"/>
        <v>45</v>
      </c>
      <c r="AA136" s="222">
        <f t="shared" si="88"/>
        <v>85.5</v>
      </c>
      <c r="AB136" s="222">
        <f t="shared" si="89"/>
        <v>108</v>
      </c>
      <c r="AC136" s="222">
        <f t="shared" si="90"/>
        <v>116.99999999999999</v>
      </c>
      <c r="AD136" s="287">
        <v>90</v>
      </c>
      <c r="AE136" s="224">
        <f t="shared" si="91"/>
        <v>126</v>
      </c>
      <c r="AF136" s="210"/>
      <c r="AG136" s="225">
        <f t="shared" si="92"/>
        <v>211.5</v>
      </c>
      <c r="AH136" s="225"/>
      <c r="AI136" s="209">
        <v>755</v>
      </c>
      <c r="AJ136" s="226">
        <f t="shared" si="93"/>
        <v>95130</v>
      </c>
      <c r="AK136" s="218">
        <f t="shared" si="94"/>
        <v>159682.5</v>
      </c>
      <c r="AL136" s="250">
        <f t="shared" si="97"/>
        <v>1057</v>
      </c>
      <c r="AM136" s="322">
        <f t="shared" si="98"/>
        <v>1774.25</v>
      </c>
      <c r="AN136" s="227">
        <v>7.4999999999999997E-2</v>
      </c>
      <c r="AO136" s="226">
        <f t="shared" si="95"/>
        <v>7134.75</v>
      </c>
      <c r="AP136" s="227">
        <v>7.4999999999999997E-2</v>
      </c>
      <c r="AQ136" s="218">
        <f t="shared" si="101"/>
        <v>11976.1875</v>
      </c>
    </row>
    <row r="137" spans="2:43" ht="20.100000000000001" customHeight="1" x14ac:dyDescent="0.2">
      <c r="B137" s="210">
        <v>31</v>
      </c>
      <c r="C137" s="287">
        <v>91</v>
      </c>
      <c r="D137" s="209">
        <v>1.04</v>
      </c>
      <c r="E137" s="222">
        <f t="shared" si="100"/>
        <v>94.64</v>
      </c>
      <c r="F137" s="209">
        <v>0.1</v>
      </c>
      <c r="G137" s="209">
        <v>0.15</v>
      </c>
      <c r="H137" s="209">
        <v>0.2</v>
      </c>
      <c r="I137" s="209">
        <v>0.25</v>
      </c>
      <c r="J137" s="209">
        <v>0.35</v>
      </c>
      <c r="K137" s="222">
        <v>0.15</v>
      </c>
      <c r="L137" s="222">
        <v>0.25</v>
      </c>
      <c r="M137" s="209">
        <v>0.1</v>
      </c>
      <c r="N137" s="209">
        <v>0.2</v>
      </c>
      <c r="O137" s="209">
        <v>0.5</v>
      </c>
      <c r="P137" s="209">
        <v>0.7</v>
      </c>
      <c r="Q137" s="223"/>
      <c r="R137" s="209"/>
      <c r="S137" s="209"/>
      <c r="T137" s="209"/>
      <c r="U137" s="209"/>
      <c r="V137" s="209"/>
      <c r="W137" s="209"/>
      <c r="X137" s="209"/>
      <c r="Y137" s="222">
        <f t="shared" si="86"/>
        <v>31.849999999999998</v>
      </c>
      <c r="Z137" s="222">
        <f t="shared" si="87"/>
        <v>45.5</v>
      </c>
      <c r="AA137" s="222">
        <f t="shared" si="88"/>
        <v>86.45</v>
      </c>
      <c r="AB137" s="222">
        <f t="shared" si="89"/>
        <v>109.2</v>
      </c>
      <c r="AC137" s="222">
        <f t="shared" si="90"/>
        <v>118.29999999999998</v>
      </c>
      <c r="AD137" s="287">
        <v>91</v>
      </c>
      <c r="AE137" s="224">
        <f t="shared" si="91"/>
        <v>126.49</v>
      </c>
      <c r="AF137" s="210"/>
      <c r="AG137" s="225">
        <f t="shared" si="92"/>
        <v>212.94</v>
      </c>
      <c r="AH137" s="225"/>
      <c r="AI137" s="209">
        <v>755</v>
      </c>
      <c r="AJ137" s="226">
        <f t="shared" si="93"/>
        <v>95499.95</v>
      </c>
      <c r="AK137" s="218">
        <f t="shared" si="94"/>
        <v>160769.70000000001</v>
      </c>
      <c r="AL137" s="250">
        <f t="shared" si="97"/>
        <v>1049.45</v>
      </c>
      <c r="AM137" s="322">
        <f t="shared" si="98"/>
        <v>1766.7</v>
      </c>
      <c r="AN137" s="227">
        <v>7.4999999999999997E-2</v>
      </c>
      <c r="AO137" s="226">
        <f t="shared" si="95"/>
        <v>7162.4962499999992</v>
      </c>
      <c r="AP137" s="227">
        <v>7.4999999999999997E-2</v>
      </c>
      <c r="AQ137" s="218">
        <f t="shared" si="101"/>
        <v>12057.727500000001</v>
      </c>
    </row>
    <row r="138" spans="2:43" ht="20.100000000000001" customHeight="1" x14ac:dyDescent="0.2">
      <c r="B138" s="210">
        <v>32</v>
      </c>
      <c r="C138" s="287">
        <v>92</v>
      </c>
      <c r="D138" s="209">
        <v>1.04</v>
      </c>
      <c r="E138" s="222">
        <f t="shared" si="100"/>
        <v>95.68</v>
      </c>
      <c r="F138" s="209">
        <v>0.1</v>
      </c>
      <c r="G138" s="209">
        <v>0.15</v>
      </c>
      <c r="H138" s="209">
        <v>0.2</v>
      </c>
      <c r="I138" s="209">
        <v>0.25</v>
      </c>
      <c r="J138" s="209">
        <v>0.35</v>
      </c>
      <c r="K138" s="222">
        <v>0.15</v>
      </c>
      <c r="L138" s="222">
        <v>0.25</v>
      </c>
      <c r="M138" s="209">
        <v>0.1</v>
      </c>
      <c r="N138" s="209">
        <v>0.2</v>
      </c>
      <c r="O138" s="209">
        <v>0.5</v>
      </c>
      <c r="P138" s="209">
        <v>0.7</v>
      </c>
      <c r="Q138" s="223"/>
      <c r="R138" s="209"/>
      <c r="S138" s="209"/>
      <c r="T138" s="209"/>
      <c r="U138" s="209"/>
      <c r="V138" s="209"/>
      <c r="W138" s="209"/>
      <c r="X138" s="209"/>
      <c r="Y138" s="222">
        <f t="shared" si="86"/>
        <v>32.199999999999996</v>
      </c>
      <c r="Z138" s="222">
        <f t="shared" si="87"/>
        <v>46</v>
      </c>
      <c r="AA138" s="222">
        <f t="shared" si="88"/>
        <v>87.399999999999991</v>
      </c>
      <c r="AB138" s="222">
        <f t="shared" si="89"/>
        <v>110.39999999999999</v>
      </c>
      <c r="AC138" s="222">
        <f t="shared" si="90"/>
        <v>119.59999999999998</v>
      </c>
      <c r="AD138" s="287">
        <v>92</v>
      </c>
      <c r="AE138" s="224">
        <f t="shared" si="91"/>
        <v>127.88</v>
      </c>
      <c r="AF138" s="210"/>
      <c r="AG138" s="225">
        <f t="shared" si="92"/>
        <v>215.27999999999997</v>
      </c>
      <c r="AH138" s="225"/>
      <c r="AI138" s="209">
        <v>755</v>
      </c>
      <c r="AJ138" s="226">
        <f t="shared" si="93"/>
        <v>96549.4</v>
      </c>
      <c r="AK138" s="218">
        <f t="shared" si="94"/>
        <v>162536.39999999997</v>
      </c>
      <c r="AL138" s="250">
        <f t="shared" si="97"/>
        <v>1049.45</v>
      </c>
      <c r="AM138" s="322">
        <f t="shared" si="98"/>
        <v>1766.6999999999996</v>
      </c>
      <c r="AN138" s="227">
        <v>7.4999999999999997E-2</v>
      </c>
      <c r="AO138" s="226">
        <f t="shared" si="95"/>
        <v>7241.204999999999</v>
      </c>
      <c r="AP138" s="227">
        <v>7.4999999999999997E-2</v>
      </c>
      <c r="AQ138" s="218">
        <f t="shared" si="101"/>
        <v>12190.229999999998</v>
      </c>
    </row>
    <row r="139" spans="2:43" ht="20.100000000000001" customHeight="1" x14ac:dyDescent="0.2">
      <c r="B139" s="210">
        <v>33</v>
      </c>
      <c r="C139" s="287">
        <v>93</v>
      </c>
      <c r="D139" s="209">
        <v>1.07</v>
      </c>
      <c r="E139" s="222">
        <f t="shared" si="100"/>
        <v>99.51</v>
      </c>
      <c r="F139" s="209">
        <v>0.1</v>
      </c>
      <c r="G139" s="209">
        <v>0.15</v>
      </c>
      <c r="H139" s="209">
        <v>0.2</v>
      </c>
      <c r="I139" s="209">
        <v>0.25</v>
      </c>
      <c r="J139" s="209">
        <v>0.35</v>
      </c>
      <c r="K139" s="222">
        <v>0.15</v>
      </c>
      <c r="L139" s="222">
        <v>0.25</v>
      </c>
      <c r="M139" s="209">
        <v>0.1</v>
      </c>
      <c r="N139" s="209">
        <v>0.2</v>
      </c>
      <c r="O139" s="209">
        <v>0.5</v>
      </c>
      <c r="P139" s="209">
        <v>0.7</v>
      </c>
      <c r="Q139" s="223"/>
      <c r="R139" s="209"/>
      <c r="S139" s="209"/>
      <c r="T139" s="209"/>
      <c r="U139" s="209"/>
      <c r="V139" s="209"/>
      <c r="W139" s="209"/>
      <c r="X139" s="209"/>
      <c r="Y139" s="222">
        <f t="shared" si="86"/>
        <v>32.549999999999997</v>
      </c>
      <c r="Z139" s="222">
        <f t="shared" si="87"/>
        <v>46.5</v>
      </c>
      <c r="AA139" s="222">
        <f t="shared" si="88"/>
        <v>88.35</v>
      </c>
      <c r="AB139" s="222">
        <f t="shared" si="89"/>
        <v>111.6</v>
      </c>
      <c r="AC139" s="222">
        <f t="shared" si="90"/>
        <v>120.89999999999998</v>
      </c>
      <c r="AD139" s="287">
        <v>93</v>
      </c>
      <c r="AE139" s="224">
        <f t="shared" si="91"/>
        <v>132.06</v>
      </c>
      <c r="AF139" s="210"/>
      <c r="AG139" s="225">
        <f t="shared" si="92"/>
        <v>220.40999999999997</v>
      </c>
      <c r="AH139" s="225"/>
      <c r="AI139" s="209">
        <v>755</v>
      </c>
      <c r="AJ139" s="226">
        <f t="shared" si="93"/>
        <v>99705.3</v>
      </c>
      <c r="AK139" s="218">
        <f t="shared" si="94"/>
        <v>166409.54999999999</v>
      </c>
      <c r="AL139" s="250">
        <f t="shared" si="97"/>
        <v>1072.1000000000001</v>
      </c>
      <c r="AM139" s="322">
        <f t="shared" si="98"/>
        <v>1789.35</v>
      </c>
      <c r="AN139" s="227">
        <v>7.4999999999999997E-2</v>
      </c>
      <c r="AO139" s="226">
        <f t="shared" si="95"/>
        <v>7477.8975</v>
      </c>
      <c r="AP139" s="227">
        <v>7.4999999999999997E-2</v>
      </c>
      <c r="AQ139" s="218">
        <f t="shared" si="101"/>
        <v>12480.716249999999</v>
      </c>
    </row>
    <row r="140" spans="2:43" ht="20.100000000000001" customHeight="1" x14ac:dyDescent="0.2">
      <c r="B140" s="210">
        <v>34</v>
      </c>
      <c r="C140" s="287">
        <v>94</v>
      </c>
      <c r="D140" s="209">
        <v>1.03</v>
      </c>
      <c r="E140" s="222">
        <f t="shared" si="100"/>
        <v>96.820000000000007</v>
      </c>
      <c r="F140" s="209">
        <v>0.1</v>
      </c>
      <c r="G140" s="209">
        <v>0.15</v>
      </c>
      <c r="H140" s="209">
        <v>0.2</v>
      </c>
      <c r="I140" s="209">
        <v>0.25</v>
      </c>
      <c r="J140" s="209">
        <v>0.35</v>
      </c>
      <c r="K140" s="222">
        <v>0.15</v>
      </c>
      <c r="L140" s="222">
        <v>0.25</v>
      </c>
      <c r="M140" s="209">
        <v>0.1</v>
      </c>
      <c r="N140" s="209">
        <v>0.2</v>
      </c>
      <c r="O140" s="209">
        <v>0.5</v>
      </c>
      <c r="P140" s="209">
        <v>0.7</v>
      </c>
      <c r="Q140" s="223"/>
      <c r="R140" s="209"/>
      <c r="S140" s="209"/>
      <c r="T140" s="209"/>
      <c r="U140" s="209"/>
      <c r="V140" s="209"/>
      <c r="W140" s="209"/>
      <c r="X140" s="209"/>
      <c r="Y140" s="222">
        <f t="shared" si="86"/>
        <v>32.9</v>
      </c>
      <c r="Z140" s="222">
        <f t="shared" si="87"/>
        <v>47</v>
      </c>
      <c r="AA140" s="222">
        <f t="shared" si="88"/>
        <v>89.3</v>
      </c>
      <c r="AB140" s="222">
        <f t="shared" si="89"/>
        <v>112.8</v>
      </c>
      <c r="AC140" s="222">
        <f t="shared" si="90"/>
        <v>122.19999999999999</v>
      </c>
      <c r="AD140" s="287">
        <v>94</v>
      </c>
      <c r="AE140" s="224">
        <f t="shared" si="91"/>
        <v>129.72</v>
      </c>
      <c r="AF140" s="210"/>
      <c r="AG140" s="225">
        <f t="shared" si="92"/>
        <v>219.01999999999998</v>
      </c>
      <c r="AH140" s="225"/>
      <c r="AI140" s="209">
        <v>755</v>
      </c>
      <c r="AJ140" s="226">
        <f t="shared" si="93"/>
        <v>97938.6</v>
      </c>
      <c r="AK140" s="218">
        <f t="shared" si="94"/>
        <v>165360.09999999998</v>
      </c>
      <c r="AL140" s="250">
        <f t="shared" si="97"/>
        <v>1041.9000000000001</v>
      </c>
      <c r="AM140" s="322">
        <f t="shared" si="98"/>
        <v>1759.1499999999999</v>
      </c>
      <c r="AN140" s="227">
        <v>7.4999999999999997E-2</v>
      </c>
      <c r="AO140" s="226">
        <f t="shared" si="95"/>
        <v>7345.3950000000004</v>
      </c>
      <c r="AP140" s="227">
        <v>7.4999999999999997E-2</v>
      </c>
      <c r="AQ140" s="218">
        <f t="shared" si="101"/>
        <v>12402.007499999998</v>
      </c>
    </row>
    <row r="141" spans="2:43" ht="20.100000000000001" customHeight="1" x14ac:dyDescent="0.2">
      <c r="B141" s="210">
        <v>35</v>
      </c>
      <c r="C141" s="287">
        <v>95</v>
      </c>
      <c r="D141" s="209">
        <v>1.02</v>
      </c>
      <c r="E141" s="222">
        <f t="shared" si="100"/>
        <v>96.9</v>
      </c>
      <c r="F141" s="209">
        <v>0.1</v>
      </c>
      <c r="G141" s="209">
        <v>0.15</v>
      </c>
      <c r="H141" s="209">
        <v>0.2</v>
      </c>
      <c r="I141" s="209">
        <v>0.25</v>
      </c>
      <c r="J141" s="209">
        <v>0.35</v>
      </c>
      <c r="K141" s="222">
        <v>0.15</v>
      </c>
      <c r="L141" s="222">
        <v>0.25</v>
      </c>
      <c r="M141" s="209">
        <v>0.1</v>
      </c>
      <c r="N141" s="209">
        <v>0.2</v>
      </c>
      <c r="O141" s="209">
        <v>0.5</v>
      </c>
      <c r="P141" s="209">
        <v>0.7</v>
      </c>
      <c r="Q141" s="223"/>
      <c r="R141" s="209"/>
      <c r="S141" s="209"/>
      <c r="T141" s="209"/>
      <c r="U141" s="209"/>
      <c r="V141" s="209"/>
      <c r="W141" s="209"/>
      <c r="X141" s="209"/>
      <c r="Y141" s="222">
        <f t="shared" si="86"/>
        <v>33.25</v>
      </c>
      <c r="Z141" s="222">
        <f t="shared" si="87"/>
        <v>47.5</v>
      </c>
      <c r="AA141" s="222">
        <f t="shared" si="88"/>
        <v>90.25</v>
      </c>
      <c r="AB141" s="222">
        <f t="shared" si="89"/>
        <v>114</v>
      </c>
      <c r="AC141" s="222">
        <f t="shared" si="90"/>
        <v>123.49999999999999</v>
      </c>
      <c r="AD141" s="287">
        <v>95</v>
      </c>
      <c r="AE141" s="224">
        <f t="shared" si="91"/>
        <v>130.15</v>
      </c>
      <c r="AF141" s="210"/>
      <c r="AG141" s="225">
        <f t="shared" si="92"/>
        <v>220.39999999999998</v>
      </c>
      <c r="AH141" s="225"/>
      <c r="AI141" s="209">
        <v>755</v>
      </c>
      <c r="AJ141" s="226">
        <f t="shared" si="93"/>
        <v>98263.25</v>
      </c>
      <c r="AK141" s="218">
        <f t="shared" si="94"/>
        <v>166401.99999999997</v>
      </c>
      <c r="AL141" s="250">
        <f t="shared" si="97"/>
        <v>1034.3499999999999</v>
      </c>
      <c r="AM141" s="322">
        <f t="shared" si="98"/>
        <v>1751.5999999999997</v>
      </c>
      <c r="AN141" s="227">
        <v>7.4999999999999997E-2</v>
      </c>
      <c r="AO141" s="226">
        <f t="shared" si="95"/>
        <v>7369.7437499999996</v>
      </c>
      <c r="AP141" s="227">
        <v>7.4999999999999997E-2</v>
      </c>
      <c r="AQ141" s="218">
        <f t="shared" si="101"/>
        <v>12480.149999999998</v>
      </c>
    </row>
    <row r="142" spans="2:43" ht="20.100000000000001" customHeight="1" x14ac:dyDescent="0.2">
      <c r="B142" s="210">
        <v>36</v>
      </c>
      <c r="C142" s="287">
        <v>96</v>
      </c>
      <c r="D142" s="209">
        <v>1.02</v>
      </c>
      <c r="E142" s="222">
        <f t="shared" si="100"/>
        <v>97.92</v>
      </c>
      <c r="F142" s="209">
        <v>0.1</v>
      </c>
      <c r="G142" s="209">
        <v>0.15</v>
      </c>
      <c r="H142" s="209">
        <v>0.2</v>
      </c>
      <c r="I142" s="209">
        <v>0.25</v>
      </c>
      <c r="J142" s="209">
        <v>0.35</v>
      </c>
      <c r="K142" s="222">
        <v>0.15</v>
      </c>
      <c r="L142" s="222">
        <v>0.25</v>
      </c>
      <c r="M142" s="209">
        <v>0.1</v>
      </c>
      <c r="N142" s="209">
        <v>0.2</v>
      </c>
      <c r="O142" s="209">
        <v>0.5</v>
      </c>
      <c r="P142" s="209">
        <v>0.7</v>
      </c>
      <c r="Q142" s="223"/>
      <c r="R142" s="209"/>
      <c r="S142" s="209"/>
      <c r="T142" s="209"/>
      <c r="U142" s="209"/>
      <c r="V142" s="209"/>
      <c r="W142" s="209"/>
      <c r="X142" s="209"/>
      <c r="Y142" s="222">
        <f t="shared" si="86"/>
        <v>33.599999999999994</v>
      </c>
      <c r="Z142" s="222">
        <f t="shared" si="87"/>
        <v>48</v>
      </c>
      <c r="AA142" s="222">
        <f t="shared" si="88"/>
        <v>91.199999999999989</v>
      </c>
      <c r="AB142" s="222">
        <f t="shared" si="89"/>
        <v>115.19999999999999</v>
      </c>
      <c r="AC142" s="222">
        <f t="shared" si="90"/>
        <v>124.79999999999998</v>
      </c>
      <c r="AD142" s="287">
        <v>96</v>
      </c>
      <c r="AE142" s="224">
        <f t="shared" si="91"/>
        <v>131.51999999999998</v>
      </c>
      <c r="AF142" s="210"/>
      <c r="AG142" s="225">
        <f t="shared" si="92"/>
        <v>222.71999999999997</v>
      </c>
      <c r="AH142" s="225"/>
      <c r="AI142" s="209">
        <v>755</v>
      </c>
      <c r="AJ142" s="226">
        <f t="shared" si="93"/>
        <v>99297.599999999991</v>
      </c>
      <c r="AK142" s="218">
        <f t="shared" si="94"/>
        <v>168153.59999999998</v>
      </c>
      <c r="AL142" s="250">
        <f t="shared" si="97"/>
        <v>1034.3499999999999</v>
      </c>
      <c r="AM142" s="322">
        <f t="shared" si="98"/>
        <v>1751.5999999999997</v>
      </c>
      <c r="AN142" s="227">
        <v>7.4999999999999997E-2</v>
      </c>
      <c r="AO142" s="226">
        <f t="shared" si="95"/>
        <v>7447.3199999999988</v>
      </c>
      <c r="AP142" s="227">
        <v>7.4999999999999997E-2</v>
      </c>
      <c r="AQ142" s="218">
        <f t="shared" si="101"/>
        <v>12611.519999999999</v>
      </c>
    </row>
    <row r="143" spans="2:43" ht="20.100000000000001" customHeight="1" x14ac:dyDescent="0.2">
      <c r="B143" s="210">
        <v>37</v>
      </c>
      <c r="C143" s="287">
        <v>97</v>
      </c>
      <c r="D143" s="209">
        <v>1.01</v>
      </c>
      <c r="E143" s="222">
        <f t="shared" si="100"/>
        <v>97.97</v>
      </c>
      <c r="F143" s="209">
        <v>0.1</v>
      </c>
      <c r="G143" s="209">
        <v>0.15</v>
      </c>
      <c r="H143" s="209">
        <v>0.2</v>
      </c>
      <c r="I143" s="209">
        <v>0.25</v>
      </c>
      <c r="J143" s="209">
        <v>0.35</v>
      </c>
      <c r="K143" s="222">
        <v>0.15</v>
      </c>
      <c r="L143" s="222">
        <v>0.25</v>
      </c>
      <c r="M143" s="209">
        <v>0.1</v>
      </c>
      <c r="N143" s="209">
        <v>0.2</v>
      </c>
      <c r="O143" s="209">
        <v>0.5</v>
      </c>
      <c r="P143" s="209">
        <v>0.7</v>
      </c>
      <c r="Q143" s="223"/>
      <c r="R143" s="209"/>
      <c r="S143" s="209"/>
      <c r="T143" s="209"/>
      <c r="U143" s="209"/>
      <c r="V143" s="209"/>
      <c r="W143" s="209"/>
      <c r="X143" s="209"/>
      <c r="Y143" s="222">
        <f t="shared" si="86"/>
        <v>33.949999999999996</v>
      </c>
      <c r="Z143" s="222">
        <f t="shared" si="87"/>
        <v>48.5</v>
      </c>
      <c r="AA143" s="222">
        <f t="shared" si="88"/>
        <v>92.149999999999991</v>
      </c>
      <c r="AB143" s="222">
        <f t="shared" si="89"/>
        <v>116.39999999999999</v>
      </c>
      <c r="AC143" s="222">
        <f t="shared" si="90"/>
        <v>126.09999999999998</v>
      </c>
      <c r="AD143" s="287">
        <v>97</v>
      </c>
      <c r="AE143" s="224">
        <f t="shared" si="91"/>
        <v>131.91999999999999</v>
      </c>
      <c r="AF143" s="210"/>
      <c r="AG143" s="225">
        <f t="shared" si="92"/>
        <v>224.07</v>
      </c>
      <c r="AH143" s="225"/>
      <c r="AI143" s="209">
        <v>755</v>
      </c>
      <c r="AJ143" s="226">
        <f t="shared" si="93"/>
        <v>99599.599999999991</v>
      </c>
      <c r="AK143" s="218">
        <f t="shared" si="94"/>
        <v>169172.85</v>
      </c>
      <c r="AL143" s="250">
        <f t="shared" si="97"/>
        <v>1026.8</v>
      </c>
      <c r="AM143" s="322">
        <f t="shared" si="98"/>
        <v>1744.05</v>
      </c>
      <c r="AN143" s="227">
        <v>7.4999999999999997E-2</v>
      </c>
      <c r="AO143" s="226">
        <f t="shared" si="95"/>
        <v>7469.9699999999993</v>
      </c>
      <c r="AP143" s="227">
        <v>7.4999999999999997E-2</v>
      </c>
      <c r="AQ143" s="218">
        <f t="shared" si="101"/>
        <v>12687.963750000001</v>
      </c>
    </row>
    <row r="144" spans="2:43" ht="20.100000000000001" customHeight="1" x14ac:dyDescent="0.2">
      <c r="B144" s="210">
        <v>38</v>
      </c>
      <c r="C144" s="287">
        <v>98</v>
      </c>
      <c r="D144" s="209">
        <v>1.01</v>
      </c>
      <c r="E144" s="222">
        <f t="shared" si="100"/>
        <v>98.98</v>
      </c>
      <c r="F144" s="209">
        <v>0.1</v>
      </c>
      <c r="G144" s="209">
        <v>0.15</v>
      </c>
      <c r="H144" s="209">
        <v>0.2</v>
      </c>
      <c r="I144" s="209">
        <v>0.25</v>
      </c>
      <c r="J144" s="209">
        <v>0.35</v>
      </c>
      <c r="K144" s="222">
        <v>0.15</v>
      </c>
      <c r="L144" s="222">
        <v>0.25</v>
      </c>
      <c r="M144" s="209">
        <v>0.1</v>
      </c>
      <c r="N144" s="209">
        <v>0.2</v>
      </c>
      <c r="O144" s="209">
        <v>0.5</v>
      </c>
      <c r="P144" s="209">
        <v>0.7</v>
      </c>
      <c r="Q144" s="223"/>
      <c r="R144" s="209"/>
      <c r="S144" s="209"/>
      <c r="T144" s="209"/>
      <c r="U144" s="209"/>
      <c r="V144" s="209"/>
      <c r="W144" s="209"/>
      <c r="X144" s="209"/>
      <c r="Y144" s="222">
        <f t="shared" si="86"/>
        <v>34.299999999999997</v>
      </c>
      <c r="Z144" s="222">
        <f t="shared" si="87"/>
        <v>49</v>
      </c>
      <c r="AA144" s="222">
        <f t="shared" si="88"/>
        <v>93.1</v>
      </c>
      <c r="AB144" s="222">
        <f t="shared" si="89"/>
        <v>117.6</v>
      </c>
      <c r="AC144" s="222">
        <f t="shared" si="90"/>
        <v>127.39999999999998</v>
      </c>
      <c r="AD144" s="287">
        <v>98</v>
      </c>
      <c r="AE144" s="224">
        <f t="shared" si="91"/>
        <v>133.28</v>
      </c>
      <c r="AF144" s="210"/>
      <c r="AG144" s="225">
        <f t="shared" si="92"/>
        <v>226.38</v>
      </c>
      <c r="AH144" s="225"/>
      <c r="AI144" s="209">
        <v>755</v>
      </c>
      <c r="AJ144" s="226">
        <f t="shared" si="93"/>
        <v>100626.4</v>
      </c>
      <c r="AK144" s="218">
        <f t="shared" si="94"/>
        <v>170916.9</v>
      </c>
      <c r="AL144" s="250">
        <f t="shared" si="97"/>
        <v>1026.8</v>
      </c>
      <c r="AM144" s="322">
        <f t="shared" si="98"/>
        <v>1744.05</v>
      </c>
      <c r="AN144" s="227">
        <v>7.4999999999999997E-2</v>
      </c>
      <c r="AO144" s="226">
        <f t="shared" si="95"/>
        <v>7546.98</v>
      </c>
      <c r="AP144" s="227">
        <v>7.4999999999999997E-2</v>
      </c>
      <c r="AQ144" s="218">
        <f t="shared" si="101"/>
        <v>12818.7675</v>
      </c>
    </row>
    <row r="145" spans="1:45" ht="20.100000000000001" customHeight="1" x14ac:dyDescent="0.2">
      <c r="B145" s="210">
        <v>39</v>
      </c>
      <c r="C145" s="287">
        <v>99</v>
      </c>
      <c r="D145" s="209">
        <v>1</v>
      </c>
      <c r="E145" s="222">
        <f t="shared" si="100"/>
        <v>99</v>
      </c>
      <c r="F145" s="209">
        <v>0.1</v>
      </c>
      <c r="G145" s="209">
        <v>0.15</v>
      </c>
      <c r="H145" s="209">
        <v>0.2</v>
      </c>
      <c r="I145" s="209">
        <v>0.25</v>
      </c>
      <c r="J145" s="209">
        <v>0.35</v>
      </c>
      <c r="K145" s="222">
        <v>0.15</v>
      </c>
      <c r="L145" s="222">
        <v>0.25</v>
      </c>
      <c r="M145" s="209">
        <v>0.1</v>
      </c>
      <c r="N145" s="209">
        <v>0.2</v>
      </c>
      <c r="O145" s="209">
        <v>0.5</v>
      </c>
      <c r="P145" s="209">
        <v>0.7</v>
      </c>
      <c r="Q145" s="223"/>
      <c r="R145" s="209"/>
      <c r="S145" s="209"/>
      <c r="T145" s="209"/>
      <c r="U145" s="209"/>
      <c r="V145" s="209"/>
      <c r="W145" s="209"/>
      <c r="X145" s="209"/>
      <c r="Y145" s="222">
        <f t="shared" si="86"/>
        <v>34.65</v>
      </c>
      <c r="Z145" s="222">
        <f t="shared" si="87"/>
        <v>49.5</v>
      </c>
      <c r="AA145" s="222">
        <f t="shared" si="88"/>
        <v>94.05</v>
      </c>
      <c r="AB145" s="222">
        <f t="shared" si="89"/>
        <v>118.8</v>
      </c>
      <c r="AC145" s="222">
        <f t="shared" si="90"/>
        <v>128.69999999999999</v>
      </c>
      <c r="AD145" s="287">
        <v>99</v>
      </c>
      <c r="AE145" s="224">
        <f t="shared" si="91"/>
        <v>133.65</v>
      </c>
      <c r="AF145" s="210"/>
      <c r="AG145" s="225">
        <f t="shared" si="92"/>
        <v>227.7</v>
      </c>
      <c r="AH145" s="225"/>
      <c r="AI145" s="209">
        <v>755</v>
      </c>
      <c r="AJ145" s="226">
        <f t="shared" si="93"/>
        <v>100905.75</v>
      </c>
      <c r="AK145" s="218">
        <f t="shared" si="94"/>
        <v>171913.5</v>
      </c>
      <c r="AL145" s="250">
        <f t="shared" si="97"/>
        <v>1019.25</v>
      </c>
      <c r="AM145" s="322">
        <f t="shared" si="98"/>
        <v>1736.5</v>
      </c>
      <c r="AN145" s="227">
        <v>7.4999999999999997E-2</v>
      </c>
      <c r="AO145" s="226">
        <f t="shared" si="95"/>
        <v>7567.9312499999996</v>
      </c>
      <c r="AP145" s="227">
        <v>7.4999999999999997E-2</v>
      </c>
      <c r="AQ145" s="218">
        <f t="shared" si="101"/>
        <v>12893.512499999999</v>
      </c>
    </row>
    <row r="146" spans="1:45" ht="20.100000000000001" customHeight="1" x14ac:dyDescent="0.2">
      <c r="B146" s="294">
        <v>40</v>
      </c>
      <c r="C146" s="295">
        <v>100</v>
      </c>
      <c r="D146" s="296">
        <v>1</v>
      </c>
      <c r="E146" s="297">
        <f t="shared" si="100"/>
        <v>100</v>
      </c>
      <c r="F146" s="296">
        <v>0.1</v>
      </c>
      <c r="G146" s="296">
        <v>0.15</v>
      </c>
      <c r="H146" s="296">
        <v>0.2</v>
      </c>
      <c r="I146" s="296">
        <v>0.25</v>
      </c>
      <c r="J146" s="209">
        <v>0.35</v>
      </c>
      <c r="K146" s="297">
        <v>0.15</v>
      </c>
      <c r="L146" s="297">
        <v>0.25</v>
      </c>
      <c r="M146" s="296">
        <v>0.1</v>
      </c>
      <c r="N146" s="296">
        <v>0.2</v>
      </c>
      <c r="O146" s="296">
        <v>0.5</v>
      </c>
      <c r="P146" s="209">
        <v>0.7</v>
      </c>
      <c r="Q146" s="298"/>
      <c r="R146" s="296"/>
      <c r="S146" s="296"/>
      <c r="T146" s="296"/>
      <c r="U146" s="296"/>
      <c r="V146" s="296"/>
      <c r="W146" s="296"/>
      <c r="X146" s="296"/>
      <c r="Y146" s="222">
        <f t="shared" si="86"/>
        <v>35</v>
      </c>
      <c r="Z146" s="222">
        <f t="shared" si="87"/>
        <v>50</v>
      </c>
      <c r="AA146" s="222">
        <f t="shared" si="88"/>
        <v>95</v>
      </c>
      <c r="AB146" s="222">
        <f t="shared" si="89"/>
        <v>120</v>
      </c>
      <c r="AC146" s="222">
        <f t="shared" si="90"/>
        <v>129.99999999999997</v>
      </c>
      <c r="AD146" s="295">
        <v>100</v>
      </c>
      <c r="AE146" s="299">
        <f t="shared" si="91"/>
        <v>135</v>
      </c>
      <c r="AF146" s="294"/>
      <c r="AG146" s="300">
        <f t="shared" si="92"/>
        <v>229.99999999999997</v>
      </c>
      <c r="AH146" s="300"/>
      <c r="AI146" s="296">
        <v>774</v>
      </c>
      <c r="AJ146" s="301">
        <f t="shared" si="93"/>
        <v>104490</v>
      </c>
      <c r="AK146" s="302">
        <f t="shared" si="94"/>
        <v>178019.99999999997</v>
      </c>
      <c r="AL146" s="303">
        <f t="shared" si="97"/>
        <v>1044.9000000000001</v>
      </c>
      <c r="AM146" s="322">
        <f t="shared" si="98"/>
        <v>1780.1999999999998</v>
      </c>
      <c r="AN146" s="227">
        <v>7.4999999999999997E-2</v>
      </c>
      <c r="AO146" s="301">
        <f t="shared" si="95"/>
        <v>7836.75</v>
      </c>
      <c r="AP146" s="227">
        <v>7.4999999999999997E-2</v>
      </c>
      <c r="AQ146" s="302">
        <f t="shared" si="101"/>
        <v>13351.499999999998</v>
      </c>
      <c r="AR146" s="228">
        <f>AJ146/AD146</f>
        <v>1044.9000000000001</v>
      </c>
      <c r="AS146" s="228">
        <f>AK146/AD146</f>
        <v>1780.1999999999998</v>
      </c>
    </row>
    <row r="147" spans="1:45" s="312" customFormat="1" ht="20.100000000000001" customHeight="1" x14ac:dyDescent="0.2">
      <c r="A147" s="304"/>
      <c r="B147" s="305"/>
      <c r="C147" s="306"/>
      <c r="D147" s="307"/>
      <c r="E147" s="307"/>
      <c r="F147" s="307"/>
      <c r="G147" s="307"/>
      <c r="H147" s="307"/>
      <c r="I147" s="307"/>
      <c r="J147" s="307"/>
      <c r="K147" s="307"/>
      <c r="L147" s="307"/>
      <c r="M147" s="307"/>
      <c r="N147" s="307"/>
      <c r="O147" s="307"/>
      <c r="P147" s="307"/>
      <c r="Q147" s="308"/>
      <c r="R147" s="307"/>
      <c r="S147" s="307"/>
      <c r="T147" s="307"/>
      <c r="U147" s="307"/>
      <c r="V147" s="307"/>
      <c r="W147" s="307"/>
      <c r="X147" s="307"/>
      <c r="Y147" s="307"/>
      <c r="Z147" s="307"/>
      <c r="AA147" s="307"/>
      <c r="AB147" s="307"/>
      <c r="AC147" s="307"/>
      <c r="AD147" s="306"/>
      <c r="AE147" s="307"/>
      <c r="AF147" s="305"/>
      <c r="AG147" s="307"/>
      <c r="AH147" s="307"/>
      <c r="AI147" s="307"/>
      <c r="AJ147" s="309"/>
      <c r="AK147" s="309"/>
      <c r="AL147" s="309"/>
      <c r="AM147" s="310"/>
      <c r="AN147" s="311"/>
      <c r="AO147" s="309"/>
      <c r="AP147" s="311"/>
      <c r="AQ147" s="309"/>
    </row>
    <row r="148" spans="1:45" s="289" customFormat="1" ht="124.5" customHeight="1" x14ac:dyDescent="0.2">
      <c r="A148" s="288" t="s">
        <v>264</v>
      </c>
      <c r="B148" s="262" t="s">
        <v>265</v>
      </c>
      <c r="C148" s="313" t="s">
        <v>266</v>
      </c>
      <c r="D148" s="219" t="s">
        <v>267</v>
      </c>
      <c r="E148" s="314" t="s">
        <v>268</v>
      </c>
      <c r="F148" s="561" t="s">
        <v>288</v>
      </c>
      <c r="G148" s="561"/>
      <c r="H148" s="561"/>
      <c r="I148" s="561"/>
      <c r="J148" s="561"/>
      <c r="K148" s="562" t="s">
        <v>270</v>
      </c>
      <c r="L148" s="562"/>
      <c r="M148" s="561" t="s">
        <v>309</v>
      </c>
      <c r="N148" s="561"/>
      <c r="O148" s="561"/>
      <c r="P148" s="561"/>
      <c r="Q148" s="557" t="s">
        <v>272</v>
      </c>
      <c r="R148" s="558"/>
      <c r="S148" s="558"/>
      <c r="T148" s="559"/>
      <c r="U148" s="563" t="s">
        <v>273</v>
      </c>
      <c r="V148" s="564"/>
      <c r="W148" s="564"/>
      <c r="X148" s="565"/>
      <c r="Y148" s="554" t="s">
        <v>274</v>
      </c>
      <c r="Z148" s="554"/>
      <c r="AA148" s="554"/>
      <c r="AB148" s="554"/>
      <c r="AC148" s="554"/>
      <c r="AD148" s="313" t="s">
        <v>275</v>
      </c>
      <c r="AE148" s="315" t="s">
        <v>276</v>
      </c>
      <c r="AF148" s="219"/>
      <c r="AG148" s="270" t="s">
        <v>277</v>
      </c>
      <c r="AH148" s="270"/>
      <c r="AI148" s="219" t="s">
        <v>310</v>
      </c>
      <c r="AJ148" s="315" t="s">
        <v>311</v>
      </c>
      <c r="AK148" s="270" t="s">
        <v>312</v>
      </c>
      <c r="AL148" s="316" t="s">
        <v>313</v>
      </c>
      <c r="AM148" s="317" t="s">
        <v>314</v>
      </c>
      <c r="AN148" s="318" t="s">
        <v>281</v>
      </c>
      <c r="AO148" s="316" t="s">
        <v>292</v>
      </c>
      <c r="AP148" s="318" t="s">
        <v>283</v>
      </c>
      <c r="AQ148" s="268" t="s">
        <v>293</v>
      </c>
    </row>
    <row r="149" spans="1:45" ht="20.100000000000001" customHeight="1" x14ac:dyDescent="0.2">
      <c r="B149" s="210">
        <v>41</v>
      </c>
      <c r="C149" s="287">
        <v>101</v>
      </c>
      <c r="D149" s="209">
        <v>1</v>
      </c>
      <c r="E149" s="222">
        <f t="shared" si="100"/>
        <v>101</v>
      </c>
      <c r="F149" s="209">
        <v>0.1</v>
      </c>
      <c r="G149" s="209">
        <v>0.15</v>
      </c>
      <c r="H149" s="209">
        <v>0.2</v>
      </c>
      <c r="I149" s="209">
        <v>0.25</v>
      </c>
      <c r="J149" s="209">
        <v>0.15</v>
      </c>
      <c r="K149" s="209">
        <v>0.15</v>
      </c>
      <c r="L149" s="209">
        <v>0.25</v>
      </c>
      <c r="M149" s="209">
        <v>0.1</v>
      </c>
      <c r="N149" s="209">
        <v>0.2</v>
      </c>
      <c r="O149" s="209">
        <v>0.5</v>
      </c>
      <c r="P149" s="209">
        <v>0.5</v>
      </c>
      <c r="Q149" s="223">
        <v>2.5000000000000001E-2</v>
      </c>
      <c r="R149" s="209">
        <v>0.01</v>
      </c>
      <c r="S149" s="209">
        <v>0.15</v>
      </c>
      <c r="T149" s="209">
        <v>0.25</v>
      </c>
      <c r="U149" s="209"/>
      <c r="V149" s="209"/>
      <c r="W149" s="209"/>
      <c r="X149" s="209"/>
      <c r="Y149" s="222">
        <f t="shared" ref="Y149:Y178" si="102">(F149+K149+M149+Q149+U149)*C149</f>
        <v>37.875</v>
      </c>
      <c r="Z149" s="222">
        <f t="shared" ref="Z149:Z178" si="103">(G149+K149+N149+R149+V149)*C149</f>
        <v>51.51</v>
      </c>
      <c r="AA149" s="222">
        <f t="shared" ref="AA149:AA178" si="104">(H149+L149+N149+S149+W149)*C149</f>
        <v>80.800000000000011</v>
      </c>
      <c r="AB149" s="222">
        <f t="shared" ref="AB149:AB178" si="105">(I149+L149+P149+T149+X149)*C149</f>
        <v>126.25</v>
      </c>
      <c r="AC149" s="222">
        <f t="shared" ref="AC149:AC178" si="106">(J149+L149+P149+T149+X149)*C149</f>
        <v>116.14999999999999</v>
      </c>
      <c r="AD149" s="287">
        <v>101</v>
      </c>
      <c r="AE149" s="224">
        <f t="shared" ref="AE149:AE178" si="107">E149+Y149</f>
        <v>138.875</v>
      </c>
      <c r="AF149" s="210"/>
      <c r="AG149" s="225">
        <f t="shared" ref="AG149:AG178" si="108">E149+AC149</f>
        <v>217.14999999999998</v>
      </c>
      <c r="AH149" s="225"/>
      <c r="AI149" s="209">
        <v>775</v>
      </c>
      <c r="AJ149" s="226">
        <f t="shared" si="93"/>
        <v>107628.125</v>
      </c>
      <c r="AK149" s="218">
        <f t="shared" si="94"/>
        <v>168291.24999999997</v>
      </c>
      <c r="AL149" s="250">
        <f t="shared" si="97"/>
        <v>1065.625</v>
      </c>
      <c r="AM149" s="322">
        <f t="shared" ref="AM149:AM171" si="109">AK149/AD149</f>
        <v>1666.2499999999998</v>
      </c>
      <c r="AN149" s="227">
        <v>7.0000000000000007E-2</v>
      </c>
      <c r="AO149" s="226">
        <f t="shared" si="95"/>
        <v>7533.9687500000009</v>
      </c>
      <c r="AP149" s="227">
        <v>7.0000000000000007E-2</v>
      </c>
      <c r="AQ149" s="218">
        <f t="shared" ref="AQ149:AQ178" si="110">AK149*AP149</f>
        <v>11780.387499999999</v>
      </c>
    </row>
    <row r="150" spans="1:45" ht="20.100000000000001" customHeight="1" x14ac:dyDescent="0.2">
      <c r="B150" s="210">
        <v>42</v>
      </c>
      <c r="C150" s="287">
        <v>102</v>
      </c>
      <c r="D150" s="209">
        <v>1</v>
      </c>
      <c r="E150" s="222">
        <f t="shared" si="100"/>
        <v>102</v>
      </c>
      <c r="F150" s="209">
        <v>0.1</v>
      </c>
      <c r="G150" s="209">
        <v>0.15</v>
      </c>
      <c r="H150" s="209">
        <v>0.2</v>
      </c>
      <c r="I150" s="209">
        <v>0.25</v>
      </c>
      <c r="J150" s="209">
        <v>0.15</v>
      </c>
      <c r="K150" s="209">
        <v>0.15</v>
      </c>
      <c r="L150" s="209">
        <v>0.25</v>
      </c>
      <c r="M150" s="209">
        <v>0.1</v>
      </c>
      <c r="N150" s="209">
        <v>0.2</v>
      </c>
      <c r="O150" s="209">
        <v>0.5</v>
      </c>
      <c r="P150" s="209">
        <v>0.5</v>
      </c>
      <c r="Q150" s="223">
        <v>2.5000000000000001E-2</v>
      </c>
      <c r="R150" s="209">
        <v>0.01</v>
      </c>
      <c r="S150" s="209">
        <v>0.15</v>
      </c>
      <c r="T150" s="209">
        <v>0.25</v>
      </c>
      <c r="U150" s="209"/>
      <c r="V150" s="209"/>
      <c r="W150" s="209"/>
      <c r="X150" s="209"/>
      <c r="Y150" s="222">
        <f t="shared" si="102"/>
        <v>38.25</v>
      </c>
      <c r="Z150" s="222">
        <f t="shared" si="103"/>
        <v>52.02</v>
      </c>
      <c r="AA150" s="222">
        <f t="shared" si="104"/>
        <v>81.600000000000009</v>
      </c>
      <c r="AB150" s="222">
        <f t="shared" si="105"/>
        <v>127.5</v>
      </c>
      <c r="AC150" s="222">
        <f t="shared" si="106"/>
        <v>117.3</v>
      </c>
      <c r="AD150" s="287">
        <v>102</v>
      </c>
      <c r="AE150" s="224">
        <f t="shared" si="107"/>
        <v>140.25</v>
      </c>
      <c r="AF150" s="210"/>
      <c r="AG150" s="225">
        <f t="shared" si="108"/>
        <v>219.3</v>
      </c>
      <c r="AH150" s="225"/>
      <c r="AI150" s="209">
        <v>776</v>
      </c>
      <c r="AJ150" s="226">
        <f t="shared" si="93"/>
        <v>108834</v>
      </c>
      <c r="AK150" s="218">
        <f t="shared" si="94"/>
        <v>170176.80000000002</v>
      </c>
      <c r="AL150" s="250">
        <f t="shared" si="97"/>
        <v>1067</v>
      </c>
      <c r="AM150" s="322">
        <f t="shared" si="109"/>
        <v>1668.4</v>
      </c>
      <c r="AN150" s="227">
        <v>7.0000000000000007E-2</v>
      </c>
      <c r="AO150" s="226">
        <f t="shared" ref="AO150:AO165" si="111">AJ150*AN150</f>
        <v>7618.380000000001</v>
      </c>
      <c r="AP150" s="227">
        <v>7.0000000000000007E-2</v>
      </c>
      <c r="AQ150" s="218">
        <f t="shared" si="110"/>
        <v>11912.376000000002</v>
      </c>
    </row>
    <row r="151" spans="1:45" ht="20.100000000000001" customHeight="1" x14ac:dyDescent="0.2">
      <c r="B151" s="210">
        <v>43</v>
      </c>
      <c r="C151" s="287">
        <v>103</v>
      </c>
      <c r="D151" s="209">
        <v>1</v>
      </c>
      <c r="E151" s="222">
        <f t="shared" si="100"/>
        <v>103</v>
      </c>
      <c r="F151" s="209">
        <v>0.1</v>
      </c>
      <c r="G151" s="209">
        <v>0.15</v>
      </c>
      <c r="H151" s="209">
        <v>0.2</v>
      </c>
      <c r="I151" s="209">
        <v>0.25</v>
      </c>
      <c r="J151" s="209">
        <v>0.15</v>
      </c>
      <c r="K151" s="209">
        <v>0.15</v>
      </c>
      <c r="L151" s="209">
        <v>0.25</v>
      </c>
      <c r="M151" s="209">
        <v>0.1</v>
      </c>
      <c r="N151" s="209">
        <v>0.2</v>
      </c>
      <c r="O151" s="209">
        <v>0.5</v>
      </c>
      <c r="P151" s="209">
        <v>0.5</v>
      </c>
      <c r="Q151" s="223">
        <v>2.5000000000000001E-2</v>
      </c>
      <c r="R151" s="209">
        <v>0.01</v>
      </c>
      <c r="S151" s="209">
        <v>0.15</v>
      </c>
      <c r="T151" s="209">
        <v>0.25</v>
      </c>
      <c r="U151" s="209"/>
      <c r="V151" s="209"/>
      <c r="W151" s="209"/>
      <c r="X151" s="209"/>
      <c r="Y151" s="222">
        <f t="shared" si="102"/>
        <v>38.625</v>
      </c>
      <c r="Z151" s="222">
        <f t="shared" si="103"/>
        <v>52.53</v>
      </c>
      <c r="AA151" s="222">
        <f t="shared" si="104"/>
        <v>82.4</v>
      </c>
      <c r="AB151" s="222">
        <f t="shared" si="105"/>
        <v>128.75</v>
      </c>
      <c r="AC151" s="222">
        <f t="shared" si="106"/>
        <v>118.44999999999999</v>
      </c>
      <c r="AD151" s="287">
        <v>103</v>
      </c>
      <c r="AE151" s="224">
        <f t="shared" si="107"/>
        <v>141.625</v>
      </c>
      <c r="AF151" s="210"/>
      <c r="AG151" s="225">
        <f t="shared" si="108"/>
        <v>221.45</v>
      </c>
      <c r="AH151" s="225"/>
      <c r="AI151" s="209">
        <v>777</v>
      </c>
      <c r="AJ151" s="226">
        <f t="shared" si="93"/>
        <v>110042.625</v>
      </c>
      <c r="AK151" s="218">
        <f t="shared" si="94"/>
        <v>172066.65</v>
      </c>
      <c r="AL151" s="250">
        <f t="shared" si="97"/>
        <v>1068.375</v>
      </c>
      <c r="AM151" s="322">
        <f t="shared" si="109"/>
        <v>1670.55</v>
      </c>
      <c r="AN151" s="227">
        <v>7.0000000000000007E-2</v>
      </c>
      <c r="AO151" s="226">
        <f t="shared" si="111"/>
        <v>7702.9837500000003</v>
      </c>
      <c r="AP151" s="227">
        <v>7.0000000000000007E-2</v>
      </c>
      <c r="AQ151" s="218">
        <f t="shared" si="110"/>
        <v>12044.665500000001</v>
      </c>
    </row>
    <row r="152" spans="1:45" ht="20.100000000000001" customHeight="1" x14ac:dyDescent="0.2">
      <c r="B152" s="210">
        <v>44</v>
      </c>
      <c r="C152" s="287">
        <v>104</v>
      </c>
      <c r="D152" s="209">
        <v>1</v>
      </c>
      <c r="E152" s="222">
        <f t="shared" si="100"/>
        <v>104</v>
      </c>
      <c r="F152" s="209">
        <v>0.1</v>
      </c>
      <c r="G152" s="209">
        <v>0.15</v>
      </c>
      <c r="H152" s="209">
        <v>0.2</v>
      </c>
      <c r="I152" s="209">
        <v>0.25</v>
      </c>
      <c r="J152" s="209">
        <v>0.15</v>
      </c>
      <c r="K152" s="209">
        <v>0.15</v>
      </c>
      <c r="L152" s="209">
        <v>0.25</v>
      </c>
      <c r="M152" s="209">
        <v>0.1</v>
      </c>
      <c r="N152" s="209">
        <v>0.2</v>
      </c>
      <c r="O152" s="209">
        <v>0.5</v>
      </c>
      <c r="P152" s="209">
        <v>0.5</v>
      </c>
      <c r="Q152" s="223">
        <v>2.5000000000000001E-2</v>
      </c>
      <c r="R152" s="209">
        <v>0.01</v>
      </c>
      <c r="S152" s="209">
        <v>0.15</v>
      </c>
      <c r="T152" s="209">
        <v>0.25</v>
      </c>
      <c r="U152" s="209"/>
      <c r="V152" s="209"/>
      <c r="W152" s="209"/>
      <c r="X152" s="209"/>
      <c r="Y152" s="222">
        <f t="shared" si="102"/>
        <v>39</v>
      </c>
      <c r="Z152" s="222">
        <f t="shared" si="103"/>
        <v>53.04</v>
      </c>
      <c r="AA152" s="222">
        <f t="shared" si="104"/>
        <v>83.2</v>
      </c>
      <c r="AB152" s="222">
        <f t="shared" si="105"/>
        <v>130</v>
      </c>
      <c r="AC152" s="222">
        <f t="shared" si="106"/>
        <v>119.6</v>
      </c>
      <c r="AD152" s="287">
        <v>104</v>
      </c>
      <c r="AE152" s="224">
        <f t="shared" si="107"/>
        <v>143</v>
      </c>
      <c r="AF152" s="210"/>
      <c r="AG152" s="225">
        <f t="shared" si="108"/>
        <v>223.6</v>
      </c>
      <c r="AH152" s="225"/>
      <c r="AI152" s="209">
        <v>778</v>
      </c>
      <c r="AJ152" s="226">
        <f t="shared" si="93"/>
        <v>111254</v>
      </c>
      <c r="AK152" s="218">
        <f t="shared" si="94"/>
        <v>173960.8</v>
      </c>
      <c r="AL152" s="250">
        <f t="shared" si="97"/>
        <v>1069.75</v>
      </c>
      <c r="AM152" s="322">
        <f t="shared" si="109"/>
        <v>1672.6999999999998</v>
      </c>
      <c r="AN152" s="227">
        <v>7.0000000000000007E-2</v>
      </c>
      <c r="AO152" s="226">
        <f t="shared" si="111"/>
        <v>7787.7800000000007</v>
      </c>
      <c r="AP152" s="227">
        <v>7.0000000000000007E-2</v>
      </c>
      <c r="AQ152" s="218">
        <f t="shared" si="110"/>
        <v>12177.256000000001</v>
      </c>
    </row>
    <row r="153" spans="1:45" ht="20.100000000000001" customHeight="1" x14ac:dyDescent="0.2">
      <c r="B153" s="210">
        <v>45</v>
      </c>
      <c r="C153" s="287">
        <v>105</v>
      </c>
      <c r="D153" s="209">
        <v>1</v>
      </c>
      <c r="E153" s="222">
        <f t="shared" si="100"/>
        <v>105</v>
      </c>
      <c r="F153" s="209">
        <v>0.1</v>
      </c>
      <c r="G153" s="209">
        <v>0.15</v>
      </c>
      <c r="H153" s="209">
        <v>0.2</v>
      </c>
      <c r="I153" s="209">
        <v>0.25</v>
      </c>
      <c r="J153" s="209">
        <v>0.15</v>
      </c>
      <c r="K153" s="209">
        <v>0.15</v>
      </c>
      <c r="L153" s="209">
        <v>0.25</v>
      </c>
      <c r="M153" s="209">
        <v>0.1</v>
      </c>
      <c r="N153" s="209">
        <v>0.2</v>
      </c>
      <c r="O153" s="209">
        <v>0.5</v>
      </c>
      <c r="P153" s="209">
        <v>0.5</v>
      </c>
      <c r="Q153" s="223">
        <v>2.5000000000000001E-2</v>
      </c>
      <c r="R153" s="209">
        <v>0.01</v>
      </c>
      <c r="S153" s="209">
        <v>0.15</v>
      </c>
      <c r="T153" s="209">
        <v>0.25</v>
      </c>
      <c r="U153" s="209"/>
      <c r="V153" s="209"/>
      <c r="W153" s="209"/>
      <c r="X153" s="209"/>
      <c r="Y153" s="222">
        <f t="shared" si="102"/>
        <v>39.375</v>
      </c>
      <c r="Z153" s="222">
        <f t="shared" si="103"/>
        <v>53.550000000000004</v>
      </c>
      <c r="AA153" s="222">
        <f t="shared" si="104"/>
        <v>84</v>
      </c>
      <c r="AB153" s="222">
        <f t="shared" si="105"/>
        <v>131.25</v>
      </c>
      <c r="AC153" s="222">
        <f t="shared" si="106"/>
        <v>120.74999999999999</v>
      </c>
      <c r="AD153" s="287">
        <v>105</v>
      </c>
      <c r="AE153" s="224">
        <f t="shared" si="107"/>
        <v>144.375</v>
      </c>
      <c r="AF153" s="210"/>
      <c r="AG153" s="225">
        <f t="shared" si="108"/>
        <v>225.75</v>
      </c>
      <c r="AH153" s="225"/>
      <c r="AI153" s="209">
        <v>779</v>
      </c>
      <c r="AJ153" s="226">
        <f t="shared" si="93"/>
        <v>112468.125</v>
      </c>
      <c r="AK153" s="218">
        <f t="shared" si="94"/>
        <v>175859.25</v>
      </c>
      <c r="AL153" s="250">
        <f t="shared" si="97"/>
        <v>1071.125</v>
      </c>
      <c r="AM153" s="322">
        <f t="shared" si="109"/>
        <v>1674.85</v>
      </c>
      <c r="AN153" s="227">
        <v>7.0000000000000007E-2</v>
      </c>
      <c r="AO153" s="226">
        <f t="shared" si="111"/>
        <v>7872.7687500000011</v>
      </c>
      <c r="AP153" s="227">
        <v>7.0000000000000007E-2</v>
      </c>
      <c r="AQ153" s="218">
        <f t="shared" si="110"/>
        <v>12310.147500000001</v>
      </c>
    </row>
    <row r="154" spans="1:45" ht="20.100000000000001" customHeight="1" x14ac:dyDescent="0.2">
      <c r="B154" s="210">
        <v>46</v>
      </c>
      <c r="C154" s="287">
        <v>106</v>
      </c>
      <c r="D154" s="209">
        <v>1</v>
      </c>
      <c r="E154" s="222">
        <f t="shared" si="100"/>
        <v>106</v>
      </c>
      <c r="F154" s="209">
        <v>0.1</v>
      </c>
      <c r="G154" s="209">
        <v>0.15</v>
      </c>
      <c r="H154" s="209">
        <v>0.2</v>
      </c>
      <c r="I154" s="209">
        <v>0.25</v>
      </c>
      <c r="J154" s="209">
        <v>0.15</v>
      </c>
      <c r="K154" s="209">
        <v>0.15</v>
      </c>
      <c r="L154" s="209">
        <v>0.25</v>
      </c>
      <c r="M154" s="209">
        <v>0.1</v>
      </c>
      <c r="N154" s="209">
        <v>0.2</v>
      </c>
      <c r="O154" s="209">
        <v>0.5</v>
      </c>
      <c r="P154" s="209">
        <v>0.5</v>
      </c>
      <c r="Q154" s="223">
        <v>2.5000000000000001E-2</v>
      </c>
      <c r="R154" s="209">
        <v>0.01</v>
      </c>
      <c r="S154" s="209">
        <v>0.15</v>
      </c>
      <c r="T154" s="209">
        <v>0.25</v>
      </c>
      <c r="U154" s="209"/>
      <c r="V154" s="209"/>
      <c r="W154" s="209"/>
      <c r="X154" s="209"/>
      <c r="Y154" s="222">
        <f t="shared" si="102"/>
        <v>39.75</v>
      </c>
      <c r="Z154" s="222">
        <f t="shared" si="103"/>
        <v>54.06</v>
      </c>
      <c r="AA154" s="222">
        <f t="shared" si="104"/>
        <v>84.800000000000011</v>
      </c>
      <c r="AB154" s="222">
        <f t="shared" si="105"/>
        <v>132.5</v>
      </c>
      <c r="AC154" s="222">
        <f t="shared" si="106"/>
        <v>121.89999999999999</v>
      </c>
      <c r="AD154" s="287">
        <v>106</v>
      </c>
      <c r="AE154" s="224">
        <f t="shared" si="107"/>
        <v>145.75</v>
      </c>
      <c r="AF154" s="210"/>
      <c r="AG154" s="225">
        <f t="shared" si="108"/>
        <v>227.89999999999998</v>
      </c>
      <c r="AH154" s="225"/>
      <c r="AI154" s="209">
        <v>780</v>
      </c>
      <c r="AJ154" s="226">
        <f t="shared" si="93"/>
        <v>113685</v>
      </c>
      <c r="AK154" s="218">
        <f t="shared" si="94"/>
        <v>177761.99999999997</v>
      </c>
      <c r="AL154" s="250">
        <f t="shared" si="97"/>
        <v>1072.5</v>
      </c>
      <c r="AM154" s="322">
        <f t="shared" si="109"/>
        <v>1676.9999999999998</v>
      </c>
      <c r="AN154" s="227">
        <v>7.0000000000000007E-2</v>
      </c>
      <c r="AO154" s="226">
        <f t="shared" si="111"/>
        <v>7957.9500000000007</v>
      </c>
      <c r="AP154" s="227">
        <v>7.0000000000000007E-2</v>
      </c>
      <c r="AQ154" s="218">
        <f t="shared" si="110"/>
        <v>12443.339999999998</v>
      </c>
    </row>
    <row r="155" spans="1:45" ht="20.100000000000001" customHeight="1" x14ac:dyDescent="0.2">
      <c r="B155" s="210">
        <v>47</v>
      </c>
      <c r="C155" s="287">
        <v>107</v>
      </c>
      <c r="D155" s="209">
        <v>1</v>
      </c>
      <c r="E155" s="222">
        <f t="shared" si="100"/>
        <v>107</v>
      </c>
      <c r="F155" s="209">
        <v>0.1</v>
      </c>
      <c r="G155" s="209">
        <v>0.15</v>
      </c>
      <c r="H155" s="209">
        <v>0.2</v>
      </c>
      <c r="I155" s="209">
        <v>0.25</v>
      </c>
      <c r="J155" s="209">
        <v>0.15</v>
      </c>
      <c r="K155" s="209">
        <v>0.15</v>
      </c>
      <c r="L155" s="209">
        <v>0.25</v>
      </c>
      <c r="M155" s="209">
        <v>0.1</v>
      </c>
      <c r="N155" s="209">
        <v>0.2</v>
      </c>
      <c r="O155" s="209">
        <v>0.5</v>
      </c>
      <c r="P155" s="209">
        <v>0.5</v>
      </c>
      <c r="Q155" s="223">
        <v>2.5000000000000001E-2</v>
      </c>
      <c r="R155" s="209">
        <v>0.01</v>
      </c>
      <c r="S155" s="209">
        <v>0.15</v>
      </c>
      <c r="T155" s="209">
        <v>0.25</v>
      </c>
      <c r="U155" s="209"/>
      <c r="V155" s="209"/>
      <c r="W155" s="209"/>
      <c r="X155" s="209"/>
      <c r="Y155" s="222">
        <f t="shared" si="102"/>
        <v>40.125</v>
      </c>
      <c r="Z155" s="222">
        <f t="shared" si="103"/>
        <v>54.57</v>
      </c>
      <c r="AA155" s="222">
        <f t="shared" si="104"/>
        <v>85.600000000000009</v>
      </c>
      <c r="AB155" s="222">
        <f t="shared" si="105"/>
        <v>133.75</v>
      </c>
      <c r="AC155" s="222">
        <f t="shared" si="106"/>
        <v>123.05</v>
      </c>
      <c r="AD155" s="287">
        <v>107</v>
      </c>
      <c r="AE155" s="224">
        <f t="shared" si="107"/>
        <v>147.125</v>
      </c>
      <c r="AF155" s="210"/>
      <c r="AG155" s="225">
        <f t="shared" si="108"/>
        <v>230.05</v>
      </c>
      <c r="AH155" s="225"/>
      <c r="AI155" s="209">
        <v>781</v>
      </c>
      <c r="AJ155" s="226">
        <f t="shared" si="93"/>
        <v>114904.625</v>
      </c>
      <c r="AK155" s="218">
        <f t="shared" si="94"/>
        <v>179669.05000000002</v>
      </c>
      <c r="AL155" s="250">
        <f t="shared" si="97"/>
        <v>1073.875</v>
      </c>
      <c r="AM155" s="322">
        <f t="shared" si="109"/>
        <v>1679.15</v>
      </c>
      <c r="AN155" s="227">
        <v>7.0000000000000007E-2</v>
      </c>
      <c r="AO155" s="226">
        <f t="shared" si="111"/>
        <v>8043.3237500000005</v>
      </c>
      <c r="AP155" s="227">
        <v>7.0000000000000007E-2</v>
      </c>
      <c r="AQ155" s="218">
        <f t="shared" si="110"/>
        <v>12576.833500000002</v>
      </c>
    </row>
    <row r="156" spans="1:45" ht="20.100000000000001" customHeight="1" x14ac:dyDescent="0.2">
      <c r="B156" s="210">
        <v>48</v>
      </c>
      <c r="C156" s="287">
        <v>108</v>
      </c>
      <c r="D156" s="209">
        <v>1</v>
      </c>
      <c r="E156" s="222">
        <f t="shared" si="100"/>
        <v>108</v>
      </c>
      <c r="F156" s="209">
        <v>0.1</v>
      </c>
      <c r="G156" s="209">
        <v>0.15</v>
      </c>
      <c r="H156" s="209">
        <v>0.2</v>
      </c>
      <c r="I156" s="209">
        <v>0.25</v>
      </c>
      <c r="J156" s="209">
        <v>0.15</v>
      </c>
      <c r="K156" s="209">
        <v>0.15</v>
      </c>
      <c r="L156" s="209">
        <v>0.25</v>
      </c>
      <c r="M156" s="209">
        <v>0.1</v>
      </c>
      <c r="N156" s="209">
        <v>0.2</v>
      </c>
      <c r="O156" s="209">
        <v>0.5</v>
      </c>
      <c r="P156" s="209">
        <v>0.5</v>
      </c>
      <c r="Q156" s="223">
        <v>2.5000000000000001E-2</v>
      </c>
      <c r="R156" s="209">
        <v>0.01</v>
      </c>
      <c r="S156" s="209">
        <v>0.15</v>
      </c>
      <c r="T156" s="209">
        <v>0.25</v>
      </c>
      <c r="U156" s="209"/>
      <c r="V156" s="209"/>
      <c r="W156" s="209"/>
      <c r="X156" s="209"/>
      <c r="Y156" s="222">
        <f t="shared" si="102"/>
        <v>40.5</v>
      </c>
      <c r="Z156" s="222">
        <f t="shared" si="103"/>
        <v>55.08</v>
      </c>
      <c r="AA156" s="222">
        <f t="shared" si="104"/>
        <v>86.4</v>
      </c>
      <c r="AB156" s="222">
        <f t="shared" si="105"/>
        <v>135</v>
      </c>
      <c r="AC156" s="222">
        <f t="shared" si="106"/>
        <v>124.19999999999999</v>
      </c>
      <c r="AD156" s="287">
        <v>108</v>
      </c>
      <c r="AE156" s="224">
        <f t="shared" si="107"/>
        <v>148.5</v>
      </c>
      <c r="AF156" s="210"/>
      <c r="AG156" s="225">
        <f t="shared" si="108"/>
        <v>232.2</v>
      </c>
      <c r="AH156" s="225"/>
      <c r="AI156" s="209">
        <v>782</v>
      </c>
      <c r="AJ156" s="226">
        <f t="shared" si="93"/>
        <v>116127</v>
      </c>
      <c r="AK156" s="218">
        <f t="shared" si="94"/>
        <v>181580.4</v>
      </c>
      <c r="AL156" s="250">
        <f t="shared" si="97"/>
        <v>1075.25</v>
      </c>
      <c r="AM156" s="322">
        <f t="shared" si="109"/>
        <v>1681.3</v>
      </c>
      <c r="AN156" s="227">
        <v>7.0000000000000007E-2</v>
      </c>
      <c r="AO156" s="226">
        <f t="shared" si="111"/>
        <v>8128.89</v>
      </c>
      <c r="AP156" s="227">
        <v>7.0000000000000007E-2</v>
      </c>
      <c r="AQ156" s="218">
        <f t="shared" si="110"/>
        <v>12710.628000000001</v>
      </c>
    </row>
    <row r="157" spans="1:45" ht="20.100000000000001" customHeight="1" x14ac:dyDescent="0.2">
      <c r="B157" s="210">
        <v>49</v>
      </c>
      <c r="C157" s="287">
        <v>109</v>
      </c>
      <c r="D157" s="209">
        <v>1</v>
      </c>
      <c r="E157" s="222">
        <f t="shared" si="100"/>
        <v>109</v>
      </c>
      <c r="F157" s="209">
        <v>0.1</v>
      </c>
      <c r="G157" s="209">
        <v>0.15</v>
      </c>
      <c r="H157" s="209">
        <v>0.2</v>
      </c>
      <c r="I157" s="209">
        <v>0.25</v>
      </c>
      <c r="J157" s="209">
        <v>0.15</v>
      </c>
      <c r="K157" s="209">
        <v>0.15</v>
      </c>
      <c r="L157" s="209">
        <v>0.25</v>
      </c>
      <c r="M157" s="209">
        <v>0.1</v>
      </c>
      <c r="N157" s="209">
        <v>0.2</v>
      </c>
      <c r="O157" s="209">
        <v>0.5</v>
      </c>
      <c r="P157" s="209">
        <v>0.5</v>
      </c>
      <c r="Q157" s="223">
        <v>2.5000000000000001E-2</v>
      </c>
      <c r="R157" s="209">
        <v>0.01</v>
      </c>
      <c r="S157" s="209">
        <v>0.15</v>
      </c>
      <c r="T157" s="209">
        <v>0.25</v>
      </c>
      <c r="U157" s="209"/>
      <c r="V157" s="209"/>
      <c r="W157" s="209"/>
      <c r="X157" s="209"/>
      <c r="Y157" s="222">
        <f t="shared" si="102"/>
        <v>40.875</v>
      </c>
      <c r="Z157" s="222">
        <f t="shared" si="103"/>
        <v>55.59</v>
      </c>
      <c r="AA157" s="222">
        <f t="shared" si="104"/>
        <v>87.2</v>
      </c>
      <c r="AB157" s="222">
        <f t="shared" si="105"/>
        <v>136.25</v>
      </c>
      <c r="AC157" s="222">
        <f t="shared" si="106"/>
        <v>125.35</v>
      </c>
      <c r="AD157" s="287">
        <v>109</v>
      </c>
      <c r="AE157" s="224">
        <f t="shared" si="107"/>
        <v>149.875</v>
      </c>
      <c r="AF157" s="210"/>
      <c r="AG157" s="225">
        <f t="shared" si="108"/>
        <v>234.35</v>
      </c>
      <c r="AH157" s="225"/>
      <c r="AI157" s="209">
        <v>783</v>
      </c>
      <c r="AJ157" s="226">
        <f t="shared" si="93"/>
        <v>117352.125</v>
      </c>
      <c r="AK157" s="218">
        <f t="shared" si="94"/>
        <v>183496.05</v>
      </c>
      <c r="AL157" s="250">
        <f t="shared" si="97"/>
        <v>1076.625</v>
      </c>
      <c r="AM157" s="322">
        <f t="shared" si="109"/>
        <v>1683.4499999999998</v>
      </c>
      <c r="AN157" s="227">
        <v>7.0000000000000007E-2</v>
      </c>
      <c r="AO157" s="226">
        <f t="shared" si="111"/>
        <v>8214.6487500000003</v>
      </c>
      <c r="AP157" s="227">
        <v>7.0000000000000007E-2</v>
      </c>
      <c r="AQ157" s="218">
        <f t="shared" si="110"/>
        <v>12844.7235</v>
      </c>
    </row>
    <row r="158" spans="1:45" ht="20.100000000000001" customHeight="1" x14ac:dyDescent="0.2">
      <c r="B158" s="210">
        <v>50</v>
      </c>
      <c r="C158" s="287">
        <v>110</v>
      </c>
      <c r="D158" s="209">
        <v>1</v>
      </c>
      <c r="E158" s="222">
        <f t="shared" si="100"/>
        <v>110</v>
      </c>
      <c r="F158" s="209">
        <v>0.1</v>
      </c>
      <c r="G158" s="209">
        <v>0.15</v>
      </c>
      <c r="H158" s="209">
        <v>0.2</v>
      </c>
      <c r="I158" s="209">
        <v>0.25</v>
      </c>
      <c r="J158" s="209">
        <v>0.15</v>
      </c>
      <c r="K158" s="209">
        <v>0.15</v>
      </c>
      <c r="L158" s="209">
        <v>0.25</v>
      </c>
      <c r="M158" s="209">
        <v>0.1</v>
      </c>
      <c r="N158" s="209">
        <v>0.2</v>
      </c>
      <c r="O158" s="209">
        <v>0.5</v>
      </c>
      <c r="P158" s="209">
        <v>0.5</v>
      </c>
      <c r="Q158" s="223">
        <v>2.5000000000000001E-2</v>
      </c>
      <c r="R158" s="209">
        <v>0.01</v>
      </c>
      <c r="S158" s="209">
        <v>0.15</v>
      </c>
      <c r="T158" s="209">
        <v>0.25</v>
      </c>
      <c r="U158" s="209"/>
      <c r="V158" s="209"/>
      <c r="W158" s="209"/>
      <c r="X158" s="209"/>
      <c r="Y158" s="222">
        <f t="shared" si="102"/>
        <v>41.25</v>
      </c>
      <c r="Z158" s="222">
        <f t="shared" si="103"/>
        <v>56.1</v>
      </c>
      <c r="AA158" s="222">
        <f t="shared" si="104"/>
        <v>88</v>
      </c>
      <c r="AB158" s="222">
        <f t="shared" si="105"/>
        <v>137.5</v>
      </c>
      <c r="AC158" s="222">
        <f t="shared" si="106"/>
        <v>126.49999999999999</v>
      </c>
      <c r="AD158" s="287">
        <v>110</v>
      </c>
      <c r="AE158" s="224">
        <f t="shared" si="107"/>
        <v>151.25</v>
      </c>
      <c r="AF158" s="210"/>
      <c r="AG158" s="225">
        <f t="shared" si="108"/>
        <v>236.5</v>
      </c>
      <c r="AH158" s="225"/>
      <c r="AI158" s="209">
        <v>784</v>
      </c>
      <c r="AJ158" s="226">
        <f t="shared" si="93"/>
        <v>118580</v>
      </c>
      <c r="AK158" s="218">
        <f t="shared" si="94"/>
        <v>185416</v>
      </c>
      <c r="AL158" s="250">
        <f t="shared" si="97"/>
        <v>1078</v>
      </c>
      <c r="AM158" s="322">
        <f t="shared" si="109"/>
        <v>1685.6</v>
      </c>
      <c r="AN158" s="227">
        <v>7.0000000000000007E-2</v>
      </c>
      <c r="AO158" s="226">
        <f t="shared" si="111"/>
        <v>8300.6</v>
      </c>
      <c r="AP158" s="227">
        <v>7.0000000000000007E-2</v>
      </c>
      <c r="AQ158" s="218">
        <f t="shared" si="110"/>
        <v>12979.12</v>
      </c>
    </row>
    <row r="159" spans="1:45" ht="20.100000000000001" customHeight="1" x14ac:dyDescent="0.2">
      <c r="B159" s="210">
        <v>51</v>
      </c>
      <c r="C159" s="287">
        <v>111</v>
      </c>
      <c r="D159" s="209">
        <v>1</v>
      </c>
      <c r="E159" s="222">
        <f t="shared" si="100"/>
        <v>111</v>
      </c>
      <c r="F159" s="209">
        <v>0.1</v>
      </c>
      <c r="G159" s="209">
        <v>0.15</v>
      </c>
      <c r="H159" s="209">
        <v>0.2</v>
      </c>
      <c r="I159" s="209">
        <v>0.25</v>
      </c>
      <c r="J159" s="209">
        <v>0.15</v>
      </c>
      <c r="K159" s="209">
        <v>0.15</v>
      </c>
      <c r="L159" s="209">
        <v>0.25</v>
      </c>
      <c r="M159" s="209">
        <v>0.1</v>
      </c>
      <c r="N159" s="209">
        <v>0.2</v>
      </c>
      <c r="O159" s="209">
        <v>0.5</v>
      </c>
      <c r="P159" s="209">
        <v>0.5</v>
      </c>
      <c r="Q159" s="223">
        <v>2.5000000000000001E-2</v>
      </c>
      <c r="R159" s="209">
        <v>0.01</v>
      </c>
      <c r="S159" s="209">
        <v>0.15</v>
      </c>
      <c r="T159" s="209">
        <v>0.25</v>
      </c>
      <c r="U159" s="209"/>
      <c r="V159" s="209"/>
      <c r="W159" s="209"/>
      <c r="X159" s="209"/>
      <c r="Y159" s="222">
        <f t="shared" si="102"/>
        <v>41.625</v>
      </c>
      <c r="Z159" s="222">
        <f t="shared" si="103"/>
        <v>56.61</v>
      </c>
      <c r="AA159" s="222">
        <f t="shared" si="104"/>
        <v>88.800000000000011</v>
      </c>
      <c r="AB159" s="222">
        <f t="shared" si="105"/>
        <v>138.75</v>
      </c>
      <c r="AC159" s="222">
        <f t="shared" si="106"/>
        <v>127.64999999999999</v>
      </c>
      <c r="AD159" s="287">
        <v>111</v>
      </c>
      <c r="AE159" s="224">
        <f t="shared" si="107"/>
        <v>152.625</v>
      </c>
      <c r="AF159" s="210"/>
      <c r="AG159" s="225">
        <f t="shared" si="108"/>
        <v>238.64999999999998</v>
      </c>
      <c r="AH159" s="225"/>
      <c r="AI159" s="209">
        <v>785</v>
      </c>
      <c r="AJ159" s="226">
        <f t="shared" si="93"/>
        <v>119810.625</v>
      </c>
      <c r="AK159" s="218">
        <f t="shared" si="94"/>
        <v>187340.24999999997</v>
      </c>
      <c r="AL159" s="250">
        <f t="shared" si="97"/>
        <v>1079.375</v>
      </c>
      <c r="AM159" s="322">
        <f t="shared" si="109"/>
        <v>1687.7499999999998</v>
      </c>
      <c r="AN159" s="227">
        <v>7.0000000000000007E-2</v>
      </c>
      <c r="AO159" s="226">
        <f t="shared" si="111"/>
        <v>8386.7437500000015</v>
      </c>
      <c r="AP159" s="227">
        <v>7.0000000000000007E-2</v>
      </c>
      <c r="AQ159" s="218">
        <f t="shared" si="110"/>
        <v>13113.817499999999</v>
      </c>
    </row>
    <row r="160" spans="1:45" ht="20.100000000000001" customHeight="1" x14ac:dyDescent="0.2">
      <c r="B160" s="210">
        <v>52</v>
      </c>
      <c r="C160" s="287">
        <v>112</v>
      </c>
      <c r="D160" s="209">
        <v>1</v>
      </c>
      <c r="E160" s="222">
        <f t="shared" si="100"/>
        <v>112</v>
      </c>
      <c r="F160" s="209">
        <v>0.1</v>
      </c>
      <c r="G160" s="209">
        <v>0.15</v>
      </c>
      <c r="H160" s="209">
        <v>0.2</v>
      </c>
      <c r="I160" s="209">
        <v>0.25</v>
      </c>
      <c r="J160" s="209">
        <v>0.15</v>
      </c>
      <c r="K160" s="209">
        <v>0.15</v>
      </c>
      <c r="L160" s="209">
        <v>0.25</v>
      </c>
      <c r="M160" s="209">
        <v>0.1</v>
      </c>
      <c r="N160" s="209">
        <v>0.2</v>
      </c>
      <c r="O160" s="209">
        <v>0.5</v>
      </c>
      <c r="P160" s="209">
        <v>0.5</v>
      </c>
      <c r="Q160" s="223">
        <v>2.5000000000000001E-2</v>
      </c>
      <c r="R160" s="209">
        <v>0.01</v>
      </c>
      <c r="S160" s="209">
        <v>0.15</v>
      </c>
      <c r="T160" s="209">
        <v>0.25</v>
      </c>
      <c r="U160" s="209"/>
      <c r="V160" s="209"/>
      <c r="W160" s="209"/>
      <c r="X160" s="209"/>
      <c r="Y160" s="222">
        <f t="shared" si="102"/>
        <v>42</v>
      </c>
      <c r="Z160" s="222">
        <f t="shared" si="103"/>
        <v>57.120000000000005</v>
      </c>
      <c r="AA160" s="222">
        <f t="shared" si="104"/>
        <v>89.600000000000009</v>
      </c>
      <c r="AB160" s="222">
        <f t="shared" si="105"/>
        <v>140</v>
      </c>
      <c r="AC160" s="222">
        <f t="shared" si="106"/>
        <v>128.79999999999998</v>
      </c>
      <c r="AD160" s="287">
        <v>112</v>
      </c>
      <c r="AE160" s="224">
        <f t="shared" si="107"/>
        <v>154</v>
      </c>
      <c r="AF160" s="210"/>
      <c r="AG160" s="225">
        <f t="shared" si="108"/>
        <v>240.79999999999998</v>
      </c>
      <c r="AH160" s="225"/>
      <c r="AI160" s="209">
        <v>786</v>
      </c>
      <c r="AJ160" s="226">
        <f t="shared" si="93"/>
        <v>121044</v>
      </c>
      <c r="AK160" s="218">
        <f t="shared" si="94"/>
        <v>189268.8</v>
      </c>
      <c r="AL160" s="250">
        <f t="shared" si="97"/>
        <v>1080.75</v>
      </c>
      <c r="AM160" s="322">
        <f t="shared" si="109"/>
        <v>1689.8999999999999</v>
      </c>
      <c r="AN160" s="227">
        <v>7.0000000000000007E-2</v>
      </c>
      <c r="AO160" s="226">
        <f t="shared" si="111"/>
        <v>8473.08</v>
      </c>
      <c r="AP160" s="227">
        <v>7.0000000000000007E-2</v>
      </c>
      <c r="AQ160" s="218">
        <f t="shared" si="110"/>
        <v>13248.816000000001</v>
      </c>
    </row>
    <row r="161" spans="2:43" ht="20.100000000000001" customHeight="1" x14ac:dyDescent="0.2">
      <c r="B161" s="210">
        <v>53</v>
      </c>
      <c r="C161" s="287">
        <v>113</v>
      </c>
      <c r="D161" s="209">
        <v>1</v>
      </c>
      <c r="E161" s="222">
        <f t="shared" si="100"/>
        <v>113</v>
      </c>
      <c r="F161" s="209">
        <v>0.1</v>
      </c>
      <c r="G161" s="209">
        <v>0.15</v>
      </c>
      <c r="H161" s="209">
        <v>0.2</v>
      </c>
      <c r="I161" s="209">
        <v>0.25</v>
      </c>
      <c r="J161" s="209">
        <v>0.15</v>
      </c>
      <c r="K161" s="209">
        <v>0.15</v>
      </c>
      <c r="L161" s="209">
        <v>0.25</v>
      </c>
      <c r="M161" s="209">
        <v>0.1</v>
      </c>
      <c r="N161" s="209">
        <v>0.2</v>
      </c>
      <c r="O161" s="209">
        <v>0.5</v>
      </c>
      <c r="P161" s="209">
        <v>0.5</v>
      </c>
      <c r="Q161" s="223">
        <v>2.5000000000000001E-2</v>
      </c>
      <c r="R161" s="209">
        <v>0.01</v>
      </c>
      <c r="S161" s="209">
        <v>0.15</v>
      </c>
      <c r="T161" s="209">
        <v>0.25</v>
      </c>
      <c r="U161" s="209"/>
      <c r="V161" s="209"/>
      <c r="W161" s="209"/>
      <c r="X161" s="209"/>
      <c r="Y161" s="222">
        <f t="shared" si="102"/>
        <v>42.375</v>
      </c>
      <c r="Z161" s="222">
        <f t="shared" si="103"/>
        <v>57.63</v>
      </c>
      <c r="AA161" s="222">
        <f t="shared" si="104"/>
        <v>90.4</v>
      </c>
      <c r="AB161" s="222">
        <f t="shared" si="105"/>
        <v>141.25</v>
      </c>
      <c r="AC161" s="222">
        <f t="shared" si="106"/>
        <v>129.94999999999999</v>
      </c>
      <c r="AD161" s="287">
        <v>113</v>
      </c>
      <c r="AE161" s="224">
        <f t="shared" si="107"/>
        <v>155.375</v>
      </c>
      <c r="AF161" s="210"/>
      <c r="AG161" s="225">
        <f t="shared" si="108"/>
        <v>242.95</v>
      </c>
      <c r="AH161" s="225"/>
      <c r="AI161" s="209">
        <v>787</v>
      </c>
      <c r="AJ161" s="226">
        <f t="shared" si="93"/>
        <v>122280.125</v>
      </c>
      <c r="AK161" s="218">
        <f t="shared" si="94"/>
        <v>191201.65</v>
      </c>
      <c r="AL161" s="250">
        <f t="shared" si="97"/>
        <v>1082.125</v>
      </c>
      <c r="AM161" s="322">
        <f t="shared" si="109"/>
        <v>1692.05</v>
      </c>
      <c r="AN161" s="227">
        <v>7.0000000000000007E-2</v>
      </c>
      <c r="AO161" s="226">
        <f t="shared" si="111"/>
        <v>8559.6087500000012</v>
      </c>
      <c r="AP161" s="227">
        <v>7.0000000000000007E-2</v>
      </c>
      <c r="AQ161" s="218">
        <f t="shared" si="110"/>
        <v>13384.115500000002</v>
      </c>
    </row>
    <row r="162" spans="2:43" ht="20.100000000000001" customHeight="1" x14ac:dyDescent="0.2">
      <c r="B162" s="210">
        <v>54</v>
      </c>
      <c r="C162" s="287">
        <v>114</v>
      </c>
      <c r="D162" s="209">
        <v>1</v>
      </c>
      <c r="E162" s="222">
        <f t="shared" si="100"/>
        <v>114</v>
      </c>
      <c r="F162" s="209">
        <v>0.1</v>
      </c>
      <c r="G162" s="209">
        <v>0.15</v>
      </c>
      <c r="H162" s="209">
        <v>0.2</v>
      </c>
      <c r="I162" s="209">
        <v>0.25</v>
      </c>
      <c r="J162" s="209">
        <v>0.15</v>
      </c>
      <c r="K162" s="209">
        <v>0.15</v>
      </c>
      <c r="L162" s="209">
        <v>0.25</v>
      </c>
      <c r="M162" s="209">
        <v>0.1</v>
      </c>
      <c r="N162" s="209">
        <v>0.2</v>
      </c>
      <c r="O162" s="209">
        <v>0.5</v>
      </c>
      <c r="P162" s="209">
        <v>0.5</v>
      </c>
      <c r="Q162" s="223">
        <v>2.5000000000000001E-2</v>
      </c>
      <c r="R162" s="209">
        <v>0.01</v>
      </c>
      <c r="S162" s="209">
        <v>0.15</v>
      </c>
      <c r="T162" s="209">
        <v>0.25</v>
      </c>
      <c r="U162" s="209"/>
      <c r="V162" s="209"/>
      <c r="W162" s="209"/>
      <c r="X162" s="209"/>
      <c r="Y162" s="222">
        <f t="shared" si="102"/>
        <v>42.75</v>
      </c>
      <c r="Z162" s="222">
        <f t="shared" si="103"/>
        <v>58.14</v>
      </c>
      <c r="AA162" s="222">
        <f t="shared" si="104"/>
        <v>91.2</v>
      </c>
      <c r="AB162" s="222">
        <f t="shared" si="105"/>
        <v>142.5</v>
      </c>
      <c r="AC162" s="222">
        <f t="shared" si="106"/>
        <v>131.1</v>
      </c>
      <c r="AD162" s="287">
        <v>114</v>
      </c>
      <c r="AE162" s="224">
        <f t="shared" si="107"/>
        <v>156.75</v>
      </c>
      <c r="AF162" s="210"/>
      <c r="AG162" s="225">
        <f t="shared" si="108"/>
        <v>245.1</v>
      </c>
      <c r="AH162" s="225"/>
      <c r="AI162" s="209">
        <v>788</v>
      </c>
      <c r="AJ162" s="226">
        <f t="shared" si="93"/>
        <v>123519</v>
      </c>
      <c r="AK162" s="218">
        <f t="shared" si="94"/>
        <v>193138.8</v>
      </c>
      <c r="AL162" s="250">
        <f t="shared" si="97"/>
        <v>1083.5</v>
      </c>
      <c r="AM162" s="322">
        <f t="shared" si="109"/>
        <v>1694.1999999999998</v>
      </c>
      <c r="AN162" s="227">
        <v>7.0000000000000007E-2</v>
      </c>
      <c r="AO162" s="226">
        <f t="shared" si="111"/>
        <v>8646.33</v>
      </c>
      <c r="AP162" s="227">
        <v>7.0000000000000007E-2</v>
      </c>
      <c r="AQ162" s="218">
        <f t="shared" si="110"/>
        <v>13519.716</v>
      </c>
    </row>
    <row r="163" spans="2:43" ht="20.100000000000001" customHeight="1" x14ac:dyDescent="0.2">
      <c r="B163" s="210">
        <v>55</v>
      </c>
      <c r="C163" s="287">
        <v>115</v>
      </c>
      <c r="D163" s="209">
        <v>1</v>
      </c>
      <c r="E163" s="222">
        <f t="shared" si="100"/>
        <v>115</v>
      </c>
      <c r="F163" s="209">
        <v>0.1</v>
      </c>
      <c r="G163" s="209">
        <v>0.15</v>
      </c>
      <c r="H163" s="209">
        <v>0.2</v>
      </c>
      <c r="I163" s="209">
        <v>0.25</v>
      </c>
      <c r="J163" s="209">
        <v>0.15</v>
      </c>
      <c r="K163" s="209">
        <v>0.15</v>
      </c>
      <c r="L163" s="209">
        <v>0.25</v>
      </c>
      <c r="M163" s="209">
        <v>0.1</v>
      </c>
      <c r="N163" s="209">
        <v>0.2</v>
      </c>
      <c r="O163" s="209">
        <v>0.5</v>
      </c>
      <c r="P163" s="209">
        <v>0.5</v>
      </c>
      <c r="Q163" s="223">
        <v>2.5000000000000001E-2</v>
      </c>
      <c r="R163" s="209">
        <v>0.01</v>
      </c>
      <c r="S163" s="209">
        <v>0.15</v>
      </c>
      <c r="T163" s="209">
        <v>0.25</v>
      </c>
      <c r="U163" s="209"/>
      <c r="V163" s="209"/>
      <c r="W163" s="209"/>
      <c r="X163" s="209"/>
      <c r="Y163" s="222">
        <f t="shared" si="102"/>
        <v>43.125</v>
      </c>
      <c r="Z163" s="222">
        <f t="shared" si="103"/>
        <v>58.65</v>
      </c>
      <c r="AA163" s="222">
        <f t="shared" si="104"/>
        <v>92</v>
      </c>
      <c r="AB163" s="222">
        <f t="shared" si="105"/>
        <v>143.75</v>
      </c>
      <c r="AC163" s="222">
        <f t="shared" si="106"/>
        <v>132.25</v>
      </c>
      <c r="AD163" s="287">
        <v>115</v>
      </c>
      <c r="AE163" s="224">
        <f t="shared" si="107"/>
        <v>158.125</v>
      </c>
      <c r="AF163" s="210"/>
      <c r="AG163" s="225">
        <f t="shared" si="108"/>
        <v>247.25</v>
      </c>
      <c r="AH163" s="225"/>
      <c r="AI163" s="209">
        <v>789</v>
      </c>
      <c r="AJ163" s="226">
        <f t="shared" si="93"/>
        <v>124760.625</v>
      </c>
      <c r="AK163" s="218">
        <f t="shared" si="94"/>
        <v>195080.25</v>
      </c>
      <c r="AL163" s="250">
        <f t="shared" si="97"/>
        <v>1084.875</v>
      </c>
      <c r="AM163" s="322">
        <f t="shared" si="109"/>
        <v>1696.35</v>
      </c>
      <c r="AN163" s="227">
        <v>7.0000000000000007E-2</v>
      </c>
      <c r="AO163" s="226">
        <f t="shared" si="111"/>
        <v>8733.2437500000015</v>
      </c>
      <c r="AP163" s="227">
        <v>7.0000000000000007E-2</v>
      </c>
      <c r="AQ163" s="218">
        <f t="shared" si="110"/>
        <v>13655.617500000002</v>
      </c>
    </row>
    <row r="164" spans="2:43" ht="20.100000000000001" customHeight="1" x14ac:dyDescent="0.2">
      <c r="B164" s="210">
        <v>56</v>
      </c>
      <c r="C164" s="287">
        <v>116</v>
      </c>
      <c r="D164" s="209">
        <v>1</v>
      </c>
      <c r="E164" s="222">
        <f t="shared" si="100"/>
        <v>116</v>
      </c>
      <c r="F164" s="209">
        <v>0.1</v>
      </c>
      <c r="G164" s="209">
        <v>0.15</v>
      </c>
      <c r="H164" s="209">
        <v>0.2</v>
      </c>
      <c r="I164" s="209">
        <v>0.25</v>
      </c>
      <c r="J164" s="209">
        <v>0.15</v>
      </c>
      <c r="K164" s="209">
        <v>0.15</v>
      </c>
      <c r="L164" s="209">
        <v>0.25</v>
      </c>
      <c r="M164" s="209">
        <v>0.1</v>
      </c>
      <c r="N164" s="209">
        <v>0.2</v>
      </c>
      <c r="O164" s="209">
        <v>0.5</v>
      </c>
      <c r="P164" s="209">
        <v>0.5</v>
      </c>
      <c r="Q164" s="223">
        <v>2.5000000000000001E-2</v>
      </c>
      <c r="R164" s="209">
        <v>0.01</v>
      </c>
      <c r="S164" s="209">
        <v>0.15</v>
      </c>
      <c r="T164" s="209">
        <v>0.25</v>
      </c>
      <c r="U164" s="209"/>
      <c r="V164" s="209"/>
      <c r="W164" s="209"/>
      <c r="X164" s="209"/>
      <c r="Y164" s="222">
        <f t="shared" si="102"/>
        <v>43.5</v>
      </c>
      <c r="Z164" s="222">
        <f t="shared" si="103"/>
        <v>59.160000000000004</v>
      </c>
      <c r="AA164" s="222">
        <f t="shared" si="104"/>
        <v>92.800000000000011</v>
      </c>
      <c r="AB164" s="222">
        <f t="shared" si="105"/>
        <v>145</v>
      </c>
      <c r="AC164" s="222">
        <f t="shared" si="106"/>
        <v>133.39999999999998</v>
      </c>
      <c r="AD164" s="287">
        <v>116</v>
      </c>
      <c r="AE164" s="224">
        <f t="shared" si="107"/>
        <v>159.5</v>
      </c>
      <c r="AF164" s="210"/>
      <c r="AG164" s="225">
        <f t="shared" si="108"/>
        <v>249.39999999999998</v>
      </c>
      <c r="AH164" s="225"/>
      <c r="AI164" s="209">
        <v>790</v>
      </c>
      <c r="AJ164" s="226">
        <f t="shared" si="93"/>
        <v>126005</v>
      </c>
      <c r="AK164" s="218">
        <f t="shared" si="94"/>
        <v>197025.99999999997</v>
      </c>
      <c r="AL164" s="250">
        <f t="shared" si="97"/>
        <v>1086.25</v>
      </c>
      <c r="AM164" s="322">
        <f t="shared" si="109"/>
        <v>1698.4999999999998</v>
      </c>
      <c r="AN164" s="227">
        <v>7.0000000000000007E-2</v>
      </c>
      <c r="AO164" s="226">
        <f t="shared" si="111"/>
        <v>8820.35</v>
      </c>
      <c r="AP164" s="227">
        <v>7.0000000000000007E-2</v>
      </c>
      <c r="AQ164" s="218">
        <f t="shared" si="110"/>
        <v>13791.82</v>
      </c>
    </row>
    <row r="165" spans="2:43" ht="20.100000000000001" customHeight="1" x14ac:dyDescent="0.2">
      <c r="B165" s="210">
        <v>57</v>
      </c>
      <c r="C165" s="287">
        <v>117</v>
      </c>
      <c r="D165" s="209">
        <v>1</v>
      </c>
      <c r="E165" s="222">
        <f t="shared" si="100"/>
        <v>117</v>
      </c>
      <c r="F165" s="209">
        <v>0.1</v>
      </c>
      <c r="G165" s="209">
        <v>0.15</v>
      </c>
      <c r="H165" s="209">
        <v>0.2</v>
      </c>
      <c r="I165" s="209">
        <v>0.25</v>
      </c>
      <c r="J165" s="209">
        <v>0.15</v>
      </c>
      <c r="K165" s="209">
        <v>0.15</v>
      </c>
      <c r="L165" s="209">
        <v>0.25</v>
      </c>
      <c r="M165" s="209">
        <v>0.1</v>
      </c>
      <c r="N165" s="209">
        <v>0.2</v>
      </c>
      <c r="O165" s="209">
        <v>0.5</v>
      </c>
      <c r="P165" s="209">
        <v>0.5</v>
      </c>
      <c r="Q165" s="223">
        <v>2.5000000000000001E-2</v>
      </c>
      <c r="R165" s="209">
        <v>0.01</v>
      </c>
      <c r="S165" s="209">
        <v>0.15</v>
      </c>
      <c r="T165" s="209">
        <v>0.25</v>
      </c>
      <c r="U165" s="209"/>
      <c r="V165" s="209"/>
      <c r="W165" s="209"/>
      <c r="X165" s="209"/>
      <c r="Y165" s="222">
        <f t="shared" si="102"/>
        <v>43.875</v>
      </c>
      <c r="Z165" s="222">
        <f t="shared" si="103"/>
        <v>59.67</v>
      </c>
      <c r="AA165" s="222">
        <f t="shared" si="104"/>
        <v>93.600000000000009</v>
      </c>
      <c r="AB165" s="222">
        <f t="shared" si="105"/>
        <v>146.25</v>
      </c>
      <c r="AC165" s="222">
        <f t="shared" si="106"/>
        <v>134.54999999999998</v>
      </c>
      <c r="AD165" s="287">
        <v>117</v>
      </c>
      <c r="AE165" s="224">
        <f t="shared" si="107"/>
        <v>160.875</v>
      </c>
      <c r="AF165" s="210"/>
      <c r="AG165" s="225">
        <f t="shared" si="108"/>
        <v>251.54999999999998</v>
      </c>
      <c r="AH165" s="225"/>
      <c r="AI165" s="209">
        <v>791</v>
      </c>
      <c r="AJ165" s="226">
        <f t="shared" si="93"/>
        <v>127252.125</v>
      </c>
      <c r="AK165" s="218">
        <f t="shared" si="94"/>
        <v>198976.05</v>
      </c>
      <c r="AL165" s="250">
        <f t="shared" si="97"/>
        <v>1087.625</v>
      </c>
      <c r="AM165" s="322">
        <f t="shared" si="109"/>
        <v>1700.6499999999999</v>
      </c>
      <c r="AN165" s="227">
        <v>7.0000000000000007E-2</v>
      </c>
      <c r="AO165" s="226">
        <f t="shared" si="111"/>
        <v>8907.6487500000003</v>
      </c>
      <c r="AP165" s="227">
        <v>7.0000000000000007E-2</v>
      </c>
      <c r="AQ165" s="218">
        <f t="shared" si="110"/>
        <v>13928.3235</v>
      </c>
    </row>
    <row r="166" spans="2:43" ht="20.100000000000001" customHeight="1" x14ac:dyDescent="0.2">
      <c r="B166" s="210">
        <v>58</v>
      </c>
      <c r="C166" s="287">
        <v>118</v>
      </c>
      <c r="D166" s="209">
        <v>1</v>
      </c>
      <c r="E166" s="222">
        <f t="shared" si="100"/>
        <v>118</v>
      </c>
      <c r="F166" s="209">
        <v>0.1</v>
      </c>
      <c r="G166" s="209">
        <v>0.15</v>
      </c>
      <c r="H166" s="209">
        <v>0.2</v>
      </c>
      <c r="I166" s="209">
        <v>0.25</v>
      </c>
      <c r="J166" s="209">
        <v>0.15</v>
      </c>
      <c r="K166" s="209">
        <v>0.15</v>
      </c>
      <c r="L166" s="209">
        <v>0.25</v>
      </c>
      <c r="M166" s="209">
        <v>0.1</v>
      </c>
      <c r="N166" s="209">
        <v>0.2</v>
      </c>
      <c r="O166" s="209">
        <v>0.5</v>
      </c>
      <c r="P166" s="209">
        <v>0.5</v>
      </c>
      <c r="Q166" s="223">
        <v>2.5000000000000001E-2</v>
      </c>
      <c r="R166" s="209">
        <v>0.01</v>
      </c>
      <c r="S166" s="209">
        <v>0.15</v>
      </c>
      <c r="T166" s="209">
        <v>0.25</v>
      </c>
      <c r="U166" s="209"/>
      <c r="V166" s="209"/>
      <c r="W166" s="209"/>
      <c r="X166" s="209"/>
      <c r="Y166" s="222">
        <f t="shared" si="102"/>
        <v>44.25</v>
      </c>
      <c r="Z166" s="222">
        <f t="shared" si="103"/>
        <v>60.18</v>
      </c>
      <c r="AA166" s="222">
        <f t="shared" si="104"/>
        <v>94.4</v>
      </c>
      <c r="AB166" s="222">
        <f t="shared" si="105"/>
        <v>147.5</v>
      </c>
      <c r="AC166" s="222">
        <f t="shared" si="106"/>
        <v>135.69999999999999</v>
      </c>
      <c r="AD166" s="287">
        <v>118</v>
      </c>
      <c r="AE166" s="224">
        <f t="shared" si="107"/>
        <v>162.25</v>
      </c>
      <c r="AF166" s="210"/>
      <c r="AG166" s="225">
        <f t="shared" si="108"/>
        <v>253.7</v>
      </c>
      <c r="AH166" s="225"/>
      <c r="AI166" s="209">
        <v>792</v>
      </c>
      <c r="AJ166" s="226">
        <f t="shared" si="93"/>
        <v>128502</v>
      </c>
      <c r="AK166" s="218">
        <f t="shared" si="94"/>
        <v>200930.4</v>
      </c>
      <c r="AL166" s="250">
        <f t="shared" si="97"/>
        <v>1089</v>
      </c>
      <c r="AM166" s="322">
        <f t="shared" si="109"/>
        <v>1702.8</v>
      </c>
      <c r="AN166" s="227">
        <v>7.0000000000000007E-2</v>
      </c>
      <c r="AO166" s="226">
        <f t="shared" si="95"/>
        <v>8995.1400000000012</v>
      </c>
      <c r="AP166" s="227">
        <v>7.0000000000000007E-2</v>
      </c>
      <c r="AQ166" s="218">
        <f t="shared" si="110"/>
        <v>14065.128000000001</v>
      </c>
    </row>
    <row r="167" spans="2:43" ht="20.100000000000001" customHeight="1" x14ac:dyDescent="0.2">
      <c r="B167" s="210">
        <v>59</v>
      </c>
      <c r="C167" s="287">
        <v>119</v>
      </c>
      <c r="D167" s="209">
        <v>1</v>
      </c>
      <c r="E167" s="222">
        <f t="shared" si="100"/>
        <v>119</v>
      </c>
      <c r="F167" s="209">
        <v>0.1</v>
      </c>
      <c r="G167" s="209">
        <v>0.15</v>
      </c>
      <c r="H167" s="209">
        <v>0.2</v>
      </c>
      <c r="I167" s="209">
        <v>0.25</v>
      </c>
      <c r="J167" s="209">
        <v>0.15</v>
      </c>
      <c r="K167" s="209">
        <v>0.15</v>
      </c>
      <c r="L167" s="209">
        <v>0.25</v>
      </c>
      <c r="M167" s="209">
        <v>0.1</v>
      </c>
      <c r="N167" s="209">
        <v>0.2</v>
      </c>
      <c r="O167" s="209">
        <v>0.5</v>
      </c>
      <c r="P167" s="209">
        <v>0.5</v>
      </c>
      <c r="Q167" s="223">
        <v>2.5000000000000001E-2</v>
      </c>
      <c r="R167" s="209">
        <v>0.01</v>
      </c>
      <c r="S167" s="209">
        <v>0.15</v>
      </c>
      <c r="T167" s="209">
        <v>0.25</v>
      </c>
      <c r="U167" s="209"/>
      <c r="V167" s="209"/>
      <c r="W167" s="209"/>
      <c r="X167" s="209"/>
      <c r="Y167" s="222">
        <f t="shared" si="102"/>
        <v>44.625</v>
      </c>
      <c r="Z167" s="222">
        <f t="shared" si="103"/>
        <v>60.69</v>
      </c>
      <c r="AA167" s="222">
        <f t="shared" si="104"/>
        <v>95.2</v>
      </c>
      <c r="AB167" s="222">
        <f t="shared" si="105"/>
        <v>148.75</v>
      </c>
      <c r="AC167" s="222">
        <f t="shared" si="106"/>
        <v>136.85</v>
      </c>
      <c r="AD167" s="287">
        <v>119</v>
      </c>
      <c r="AE167" s="224">
        <f t="shared" si="107"/>
        <v>163.625</v>
      </c>
      <c r="AF167" s="210"/>
      <c r="AG167" s="225">
        <f t="shared" si="108"/>
        <v>255.85</v>
      </c>
      <c r="AH167" s="225"/>
      <c r="AI167" s="209">
        <v>793</v>
      </c>
      <c r="AJ167" s="226">
        <f t="shared" si="93"/>
        <v>129754.625</v>
      </c>
      <c r="AK167" s="218">
        <f t="shared" si="94"/>
        <v>202889.05</v>
      </c>
      <c r="AL167" s="250">
        <f t="shared" si="97"/>
        <v>1090.375</v>
      </c>
      <c r="AM167" s="322">
        <f t="shared" si="109"/>
        <v>1704.9499999999998</v>
      </c>
      <c r="AN167" s="227">
        <v>7.0000000000000007E-2</v>
      </c>
      <c r="AO167" s="226">
        <f t="shared" si="95"/>
        <v>9082.8237500000014</v>
      </c>
      <c r="AP167" s="227">
        <v>7.0000000000000007E-2</v>
      </c>
      <c r="AQ167" s="218">
        <f t="shared" si="110"/>
        <v>14202.2335</v>
      </c>
    </row>
    <row r="168" spans="2:43" ht="20.100000000000001" customHeight="1" x14ac:dyDescent="0.2">
      <c r="B168" s="210">
        <v>60</v>
      </c>
      <c r="C168" s="287">
        <v>120</v>
      </c>
      <c r="D168" s="209">
        <v>1</v>
      </c>
      <c r="E168" s="222">
        <f t="shared" si="100"/>
        <v>120</v>
      </c>
      <c r="F168" s="209">
        <v>0.1</v>
      </c>
      <c r="G168" s="209">
        <v>0.15</v>
      </c>
      <c r="H168" s="209">
        <v>0.2</v>
      </c>
      <c r="I168" s="209">
        <v>0.25</v>
      </c>
      <c r="J168" s="209">
        <v>0.15</v>
      </c>
      <c r="K168" s="209">
        <v>0.15</v>
      </c>
      <c r="L168" s="209">
        <v>0.25</v>
      </c>
      <c r="M168" s="209">
        <v>0.1</v>
      </c>
      <c r="N168" s="209">
        <v>0.2</v>
      </c>
      <c r="O168" s="209">
        <v>0.5</v>
      </c>
      <c r="P168" s="209">
        <v>0.5</v>
      </c>
      <c r="Q168" s="223">
        <v>2.5000000000000001E-2</v>
      </c>
      <c r="R168" s="209">
        <v>0.01</v>
      </c>
      <c r="S168" s="209">
        <v>0.15</v>
      </c>
      <c r="T168" s="209">
        <v>0.25</v>
      </c>
      <c r="U168" s="209"/>
      <c r="V168" s="209"/>
      <c r="W168" s="209"/>
      <c r="X168" s="209"/>
      <c r="Y168" s="222">
        <f t="shared" si="102"/>
        <v>45</v>
      </c>
      <c r="Z168" s="222">
        <f t="shared" si="103"/>
        <v>61.2</v>
      </c>
      <c r="AA168" s="222">
        <f t="shared" si="104"/>
        <v>96</v>
      </c>
      <c r="AB168" s="222">
        <f t="shared" si="105"/>
        <v>150</v>
      </c>
      <c r="AC168" s="222">
        <f t="shared" si="106"/>
        <v>138</v>
      </c>
      <c r="AD168" s="287">
        <v>120</v>
      </c>
      <c r="AE168" s="224">
        <f t="shared" si="107"/>
        <v>165</v>
      </c>
      <c r="AF168" s="210"/>
      <c r="AG168" s="225">
        <f t="shared" si="108"/>
        <v>258</v>
      </c>
      <c r="AH168" s="225"/>
      <c r="AI168" s="209">
        <v>794</v>
      </c>
      <c r="AJ168" s="226">
        <f t="shared" si="93"/>
        <v>131010</v>
      </c>
      <c r="AK168" s="218">
        <f t="shared" si="94"/>
        <v>204852</v>
      </c>
      <c r="AL168" s="250">
        <f t="shared" si="97"/>
        <v>1091.75</v>
      </c>
      <c r="AM168" s="322">
        <f t="shared" si="109"/>
        <v>1707.1</v>
      </c>
      <c r="AN168" s="227">
        <v>7.0000000000000007E-2</v>
      </c>
      <c r="AO168" s="226">
        <f t="shared" si="95"/>
        <v>9170.7000000000007</v>
      </c>
      <c r="AP168" s="227">
        <v>7.0000000000000007E-2</v>
      </c>
      <c r="AQ168" s="218">
        <f t="shared" si="110"/>
        <v>14339.640000000001</v>
      </c>
    </row>
    <row r="169" spans="2:43" ht="20.100000000000001" customHeight="1" x14ac:dyDescent="0.2">
      <c r="B169" s="210">
        <v>61</v>
      </c>
      <c r="C169" s="287">
        <v>121</v>
      </c>
      <c r="D169" s="209">
        <v>1</v>
      </c>
      <c r="E169" s="222">
        <f t="shared" si="100"/>
        <v>121</v>
      </c>
      <c r="F169" s="209">
        <v>0.1</v>
      </c>
      <c r="G169" s="209">
        <v>0.15</v>
      </c>
      <c r="H169" s="209">
        <v>0.2</v>
      </c>
      <c r="I169" s="209">
        <v>0.25</v>
      </c>
      <c r="J169" s="209">
        <v>0.15</v>
      </c>
      <c r="K169" s="209">
        <v>0.15</v>
      </c>
      <c r="L169" s="209">
        <v>0.25</v>
      </c>
      <c r="M169" s="209">
        <v>0.1</v>
      </c>
      <c r="N169" s="209">
        <v>0.2</v>
      </c>
      <c r="O169" s="209">
        <v>0.5</v>
      </c>
      <c r="P169" s="209">
        <v>0.5</v>
      </c>
      <c r="Q169" s="223">
        <v>2.5000000000000001E-2</v>
      </c>
      <c r="R169" s="209">
        <v>0.01</v>
      </c>
      <c r="S169" s="209">
        <v>0.15</v>
      </c>
      <c r="T169" s="209">
        <v>0.25</v>
      </c>
      <c r="U169" s="209"/>
      <c r="V169" s="209"/>
      <c r="W169" s="209"/>
      <c r="X169" s="209"/>
      <c r="Y169" s="222">
        <f t="shared" si="102"/>
        <v>45.375</v>
      </c>
      <c r="Z169" s="222">
        <f t="shared" si="103"/>
        <v>61.71</v>
      </c>
      <c r="AA169" s="222">
        <f t="shared" si="104"/>
        <v>96.800000000000011</v>
      </c>
      <c r="AB169" s="222">
        <f t="shared" si="105"/>
        <v>151.25</v>
      </c>
      <c r="AC169" s="222">
        <f t="shared" si="106"/>
        <v>139.14999999999998</v>
      </c>
      <c r="AD169" s="287">
        <v>121</v>
      </c>
      <c r="AE169" s="224">
        <f t="shared" si="107"/>
        <v>166.375</v>
      </c>
      <c r="AF169" s="210"/>
      <c r="AG169" s="225">
        <f t="shared" si="108"/>
        <v>260.14999999999998</v>
      </c>
      <c r="AH169" s="225"/>
      <c r="AI169" s="209">
        <v>795</v>
      </c>
      <c r="AJ169" s="226">
        <f t="shared" si="93"/>
        <v>132268.125</v>
      </c>
      <c r="AK169" s="218">
        <f t="shared" si="94"/>
        <v>206819.24999999997</v>
      </c>
      <c r="AL169" s="250">
        <f t="shared" si="97"/>
        <v>1093.125</v>
      </c>
      <c r="AM169" s="322">
        <f t="shared" si="109"/>
        <v>1709.2499999999998</v>
      </c>
      <c r="AN169" s="227">
        <v>7.0000000000000007E-2</v>
      </c>
      <c r="AO169" s="226">
        <f t="shared" si="95"/>
        <v>9258.7687500000011</v>
      </c>
      <c r="AP169" s="227">
        <v>7.0000000000000007E-2</v>
      </c>
      <c r="AQ169" s="218">
        <f t="shared" si="110"/>
        <v>14477.3475</v>
      </c>
    </row>
    <row r="170" spans="2:43" ht="20.100000000000001" customHeight="1" x14ac:dyDescent="0.2">
      <c r="B170" s="210">
        <v>62</v>
      </c>
      <c r="C170" s="287">
        <v>122</v>
      </c>
      <c r="D170" s="209">
        <v>1</v>
      </c>
      <c r="E170" s="222">
        <f t="shared" si="100"/>
        <v>122</v>
      </c>
      <c r="F170" s="209">
        <v>0.1</v>
      </c>
      <c r="G170" s="209">
        <v>0.15</v>
      </c>
      <c r="H170" s="209">
        <v>0.2</v>
      </c>
      <c r="I170" s="209">
        <v>0.25</v>
      </c>
      <c r="J170" s="209">
        <v>0.15</v>
      </c>
      <c r="K170" s="209">
        <v>0.15</v>
      </c>
      <c r="L170" s="209">
        <v>0.25</v>
      </c>
      <c r="M170" s="209">
        <v>0.1</v>
      </c>
      <c r="N170" s="209">
        <v>0.2</v>
      </c>
      <c r="O170" s="209">
        <v>0.5</v>
      </c>
      <c r="P170" s="209">
        <v>0.5</v>
      </c>
      <c r="Q170" s="223">
        <v>2.5000000000000001E-2</v>
      </c>
      <c r="R170" s="209">
        <v>0.01</v>
      </c>
      <c r="S170" s="209">
        <v>0.15</v>
      </c>
      <c r="T170" s="209">
        <v>0.25</v>
      </c>
      <c r="U170" s="209"/>
      <c r="V170" s="209"/>
      <c r="W170" s="209"/>
      <c r="X170" s="209"/>
      <c r="Y170" s="222">
        <f t="shared" si="102"/>
        <v>45.75</v>
      </c>
      <c r="Z170" s="222">
        <f t="shared" si="103"/>
        <v>62.22</v>
      </c>
      <c r="AA170" s="222">
        <f t="shared" si="104"/>
        <v>97.600000000000009</v>
      </c>
      <c r="AB170" s="222">
        <f t="shared" si="105"/>
        <v>152.5</v>
      </c>
      <c r="AC170" s="222">
        <f t="shared" si="106"/>
        <v>140.29999999999998</v>
      </c>
      <c r="AD170" s="287">
        <v>122</v>
      </c>
      <c r="AE170" s="224">
        <f t="shared" si="107"/>
        <v>167.75</v>
      </c>
      <c r="AF170" s="210"/>
      <c r="AG170" s="225">
        <f t="shared" si="108"/>
        <v>262.29999999999995</v>
      </c>
      <c r="AH170" s="225"/>
      <c r="AI170" s="209">
        <v>796</v>
      </c>
      <c r="AJ170" s="226">
        <f t="shared" si="93"/>
        <v>133529</v>
      </c>
      <c r="AK170" s="218">
        <f t="shared" si="94"/>
        <v>208790.79999999996</v>
      </c>
      <c r="AL170" s="250">
        <f t="shared" si="97"/>
        <v>1094.5</v>
      </c>
      <c r="AM170" s="322">
        <f t="shared" si="109"/>
        <v>1711.3999999999996</v>
      </c>
      <c r="AN170" s="227">
        <v>7.0000000000000007E-2</v>
      </c>
      <c r="AO170" s="226">
        <f t="shared" si="95"/>
        <v>9347.0300000000007</v>
      </c>
      <c r="AP170" s="227">
        <v>7.0000000000000007E-2</v>
      </c>
      <c r="AQ170" s="218">
        <f t="shared" si="110"/>
        <v>14615.355999999998</v>
      </c>
    </row>
    <row r="171" spans="2:43" ht="20.100000000000001" customHeight="1" x14ac:dyDescent="0.2">
      <c r="B171" s="210">
        <v>63</v>
      </c>
      <c r="C171" s="287">
        <v>123</v>
      </c>
      <c r="D171" s="209">
        <v>1</v>
      </c>
      <c r="E171" s="222">
        <f t="shared" si="100"/>
        <v>123</v>
      </c>
      <c r="F171" s="209">
        <v>0.1</v>
      </c>
      <c r="G171" s="209">
        <v>0.15</v>
      </c>
      <c r="H171" s="209">
        <v>0.2</v>
      </c>
      <c r="I171" s="209">
        <v>0.25</v>
      </c>
      <c r="J171" s="209">
        <v>0.15</v>
      </c>
      <c r="K171" s="209">
        <v>0.15</v>
      </c>
      <c r="L171" s="209">
        <v>0.25</v>
      </c>
      <c r="M171" s="209">
        <v>0.1</v>
      </c>
      <c r="N171" s="209">
        <v>0.2</v>
      </c>
      <c r="O171" s="209">
        <v>0.5</v>
      </c>
      <c r="P171" s="209">
        <v>0.5</v>
      </c>
      <c r="Q171" s="223">
        <v>2.5000000000000001E-2</v>
      </c>
      <c r="R171" s="209">
        <v>0.01</v>
      </c>
      <c r="S171" s="209">
        <v>0.15</v>
      </c>
      <c r="T171" s="209">
        <v>0.25</v>
      </c>
      <c r="U171" s="209"/>
      <c r="V171" s="209"/>
      <c r="W171" s="209"/>
      <c r="X171" s="209"/>
      <c r="Y171" s="222">
        <f t="shared" si="102"/>
        <v>46.125</v>
      </c>
      <c r="Z171" s="222">
        <f t="shared" si="103"/>
        <v>62.730000000000004</v>
      </c>
      <c r="AA171" s="222">
        <f t="shared" si="104"/>
        <v>98.4</v>
      </c>
      <c r="AB171" s="222">
        <f t="shared" si="105"/>
        <v>153.75</v>
      </c>
      <c r="AC171" s="222">
        <f t="shared" si="106"/>
        <v>141.44999999999999</v>
      </c>
      <c r="AD171" s="287">
        <v>123</v>
      </c>
      <c r="AE171" s="224">
        <f t="shared" si="107"/>
        <v>169.125</v>
      </c>
      <c r="AF171" s="210"/>
      <c r="AG171" s="225">
        <f t="shared" si="108"/>
        <v>264.45</v>
      </c>
      <c r="AH171" s="225"/>
      <c r="AI171" s="209">
        <v>797</v>
      </c>
      <c r="AJ171" s="226">
        <f t="shared" ref="AJ171:AJ178" si="112">AE171*AI171</f>
        <v>134792.625</v>
      </c>
      <c r="AK171" s="218">
        <f t="shared" ref="AK171:AK178" si="113">AG171*AI171</f>
        <v>210766.65</v>
      </c>
      <c r="AL171" s="250">
        <f t="shared" si="97"/>
        <v>1095.875</v>
      </c>
      <c r="AM171" s="322">
        <f t="shared" si="109"/>
        <v>1713.55</v>
      </c>
      <c r="AN171" s="227">
        <v>7.0000000000000007E-2</v>
      </c>
      <c r="AO171" s="226">
        <f t="shared" ref="AO171:AO178" si="114">AJ171*AN171</f>
        <v>9435.4837500000012</v>
      </c>
      <c r="AP171" s="227">
        <v>7.0000000000000007E-2</v>
      </c>
      <c r="AQ171" s="218">
        <f t="shared" si="110"/>
        <v>14753.665500000001</v>
      </c>
    </row>
    <row r="172" spans="2:43" ht="20.100000000000001" customHeight="1" x14ac:dyDescent="0.2">
      <c r="B172" s="210">
        <v>64</v>
      </c>
      <c r="C172" s="287">
        <v>124</v>
      </c>
      <c r="D172" s="209">
        <v>1</v>
      </c>
      <c r="E172" s="222">
        <f t="shared" si="100"/>
        <v>124</v>
      </c>
      <c r="F172" s="209">
        <v>0.1</v>
      </c>
      <c r="G172" s="209">
        <v>0.15</v>
      </c>
      <c r="H172" s="209">
        <v>0.2</v>
      </c>
      <c r="I172" s="209">
        <v>0.25</v>
      </c>
      <c r="J172" s="209">
        <v>0.15</v>
      </c>
      <c r="K172" s="209">
        <v>0.15</v>
      </c>
      <c r="L172" s="209">
        <v>0.25</v>
      </c>
      <c r="M172" s="209">
        <v>0.1</v>
      </c>
      <c r="N172" s="209">
        <v>0.2</v>
      </c>
      <c r="O172" s="209">
        <v>0.5</v>
      </c>
      <c r="P172" s="209">
        <v>0.5</v>
      </c>
      <c r="Q172" s="223">
        <v>2.5000000000000001E-2</v>
      </c>
      <c r="R172" s="209">
        <v>0.01</v>
      </c>
      <c r="S172" s="209">
        <v>0.15</v>
      </c>
      <c r="T172" s="209">
        <v>0.25</v>
      </c>
      <c r="U172" s="209"/>
      <c r="V172" s="209"/>
      <c r="W172" s="209"/>
      <c r="X172" s="209"/>
      <c r="Y172" s="222">
        <f t="shared" si="102"/>
        <v>46.5</v>
      </c>
      <c r="Z172" s="222">
        <f t="shared" si="103"/>
        <v>63.24</v>
      </c>
      <c r="AA172" s="222">
        <f t="shared" si="104"/>
        <v>99.2</v>
      </c>
      <c r="AB172" s="222">
        <f t="shared" si="105"/>
        <v>155</v>
      </c>
      <c r="AC172" s="222">
        <f t="shared" si="106"/>
        <v>142.6</v>
      </c>
      <c r="AD172" s="287">
        <v>124</v>
      </c>
      <c r="AE172" s="224">
        <f t="shared" si="107"/>
        <v>170.5</v>
      </c>
      <c r="AF172" s="210"/>
      <c r="AG172" s="225">
        <f t="shared" si="108"/>
        <v>266.60000000000002</v>
      </c>
      <c r="AH172" s="225"/>
      <c r="AI172" s="209">
        <v>798</v>
      </c>
      <c r="AJ172" s="226">
        <f t="shared" si="112"/>
        <v>136059</v>
      </c>
      <c r="AK172" s="218">
        <f t="shared" si="113"/>
        <v>212746.80000000002</v>
      </c>
      <c r="AL172" s="250">
        <f t="shared" ref="AL172:AL178" si="115">AJ172/AD172</f>
        <v>1097.25</v>
      </c>
      <c r="AM172" s="322">
        <f t="shared" ref="AM172:AM178" si="116">AK172/AD172</f>
        <v>1715.7</v>
      </c>
      <c r="AN172" s="227">
        <v>7.0000000000000007E-2</v>
      </c>
      <c r="AO172" s="226">
        <f t="shared" si="114"/>
        <v>9524.130000000001</v>
      </c>
      <c r="AP172" s="227">
        <v>7.0000000000000007E-2</v>
      </c>
      <c r="AQ172" s="218">
        <f t="shared" si="110"/>
        <v>14892.276000000003</v>
      </c>
    </row>
    <row r="173" spans="2:43" ht="20.100000000000001" customHeight="1" x14ac:dyDescent="0.2">
      <c r="B173" s="210">
        <v>65</v>
      </c>
      <c r="C173" s="287">
        <v>125</v>
      </c>
      <c r="D173" s="209">
        <v>1</v>
      </c>
      <c r="E173" s="222">
        <f t="shared" si="100"/>
        <v>125</v>
      </c>
      <c r="F173" s="209">
        <v>0.1</v>
      </c>
      <c r="G173" s="209">
        <v>0.15</v>
      </c>
      <c r="H173" s="209">
        <v>0.2</v>
      </c>
      <c r="I173" s="209">
        <v>0.25</v>
      </c>
      <c r="J173" s="209">
        <v>0.15</v>
      </c>
      <c r="K173" s="209">
        <v>0.15</v>
      </c>
      <c r="L173" s="209">
        <v>0.25</v>
      </c>
      <c r="M173" s="209">
        <v>0.1</v>
      </c>
      <c r="N173" s="209">
        <v>0.2</v>
      </c>
      <c r="O173" s="209">
        <v>0.5</v>
      </c>
      <c r="P173" s="209">
        <v>0.5</v>
      </c>
      <c r="Q173" s="223">
        <v>2.5000000000000001E-2</v>
      </c>
      <c r="R173" s="209">
        <v>0.01</v>
      </c>
      <c r="S173" s="209">
        <v>0.15</v>
      </c>
      <c r="T173" s="209">
        <v>0.25</v>
      </c>
      <c r="U173" s="209"/>
      <c r="V173" s="209"/>
      <c r="W173" s="209"/>
      <c r="X173" s="209"/>
      <c r="Y173" s="222">
        <f t="shared" si="102"/>
        <v>46.875</v>
      </c>
      <c r="Z173" s="222">
        <f t="shared" si="103"/>
        <v>63.75</v>
      </c>
      <c r="AA173" s="222">
        <f t="shared" si="104"/>
        <v>100</v>
      </c>
      <c r="AB173" s="222">
        <f t="shared" si="105"/>
        <v>156.25</v>
      </c>
      <c r="AC173" s="222">
        <f t="shared" si="106"/>
        <v>143.75</v>
      </c>
      <c r="AD173" s="287">
        <v>125</v>
      </c>
      <c r="AE173" s="224">
        <f t="shared" si="107"/>
        <v>171.875</v>
      </c>
      <c r="AF173" s="210"/>
      <c r="AG173" s="225">
        <f t="shared" si="108"/>
        <v>268.75</v>
      </c>
      <c r="AH173" s="225"/>
      <c r="AI173" s="209">
        <v>799</v>
      </c>
      <c r="AJ173" s="226">
        <f t="shared" si="112"/>
        <v>137328.125</v>
      </c>
      <c r="AK173" s="218">
        <f t="shared" si="113"/>
        <v>214731.25</v>
      </c>
      <c r="AL173" s="250">
        <f t="shared" si="115"/>
        <v>1098.625</v>
      </c>
      <c r="AM173" s="322">
        <f t="shared" si="116"/>
        <v>1717.85</v>
      </c>
      <c r="AN173" s="227">
        <v>7.0000000000000007E-2</v>
      </c>
      <c r="AO173" s="226">
        <f t="shared" si="114"/>
        <v>9612.9687500000018</v>
      </c>
      <c r="AP173" s="227">
        <v>7.0000000000000007E-2</v>
      </c>
      <c r="AQ173" s="218">
        <f t="shared" si="110"/>
        <v>15031.187500000002</v>
      </c>
    </row>
    <row r="174" spans="2:43" ht="20.100000000000001" customHeight="1" x14ac:dyDescent="0.2">
      <c r="B174" s="210">
        <v>66</v>
      </c>
      <c r="C174" s="287">
        <v>126</v>
      </c>
      <c r="D174" s="209">
        <v>1</v>
      </c>
      <c r="E174" s="222">
        <f t="shared" si="100"/>
        <v>126</v>
      </c>
      <c r="F174" s="209">
        <v>0.1</v>
      </c>
      <c r="G174" s="209">
        <v>0.15</v>
      </c>
      <c r="H174" s="209">
        <v>0.2</v>
      </c>
      <c r="I174" s="209">
        <v>0.25</v>
      </c>
      <c r="J174" s="209">
        <v>0.15</v>
      </c>
      <c r="K174" s="209">
        <v>0.15</v>
      </c>
      <c r="L174" s="209">
        <v>0.25</v>
      </c>
      <c r="M174" s="209">
        <v>0.1</v>
      </c>
      <c r="N174" s="209">
        <v>0.2</v>
      </c>
      <c r="O174" s="209">
        <v>0.5</v>
      </c>
      <c r="P174" s="209">
        <v>0.5</v>
      </c>
      <c r="Q174" s="223">
        <v>2.5000000000000001E-2</v>
      </c>
      <c r="R174" s="209">
        <v>0.01</v>
      </c>
      <c r="S174" s="209">
        <v>0.15</v>
      </c>
      <c r="T174" s="209">
        <v>0.25</v>
      </c>
      <c r="U174" s="209"/>
      <c r="V174" s="209"/>
      <c r="W174" s="209"/>
      <c r="X174" s="209"/>
      <c r="Y174" s="222">
        <f t="shared" si="102"/>
        <v>47.25</v>
      </c>
      <c r="Z174" s="222">
        <f t="shared" si="103"/>
        <v>64.260000000000005</v>
      </c>
      <c r="AA174" s="222">
        <f t="shared" si="104"/>
        <v>100.80000000000001</v>
      </c>
      <c r="AB174" s="222">
        <f t="shared" si="105"/>
        <v>157.5</v>
      </c>
      <c r="AC174" s="222">
        <f t="shared" si="106"/>
        <v>144.89999999999998</v>
      </c>
      <c r="AD174" s="287">
        <v>126</v>
      </c>
      <c r="AE174" s="224">
        <f t="shared" si="107"/>
        <v>173.25</v>
      </c>
      <c r="AF174" s="210"/>
      <c r="AG174" s="225">
        <f t="shared" si="108"/>
        <v>270.89999999999998</v>
      </c>
      <c r="AH174" s="225"/>
      <c r="AI174" s="209">
        <v>800</v>
      </c>
      <c r="AJ174" s="226">
        <f t="shared" si="112"/>
        <v>138600</v>
      </c>
      <c r="AK174" s="218">
        <f t="shared" si="113"/>
        <v>216719.99999999997</v>
      </c>
      <c r="AL174" s="250">
        <f t="shared" si="115"/>
        <v>1100</v>
      </c>
      <c r="AM174" s="322">
        <f t="shared" si="116"/>
        <v>1719.9999999999998</v>
      </c>
      <c r="AN174" s="227">
        <v>7.0000000000000007E-2</v>
      </c>
      <c r="AO174" s="226">
        <f t="shared" si="114"/>
        <v>9702.0000000000018</v>
      </c>
      <c r="AP174" s="227">
        <v>7.0000000000000007E-2</v>
      </c>
      <c r="AQ174" s="218">
        <f t="shared" si="110"/>
        <v>15170.4</v>
      </c>
    </row>
    <row r="175" spans="2:43" ht="20.100000000000001" customHeight="1" x14ac:dyDescent="0.2">
      <c r="B175" s="210">
        <v>67</v>
      </c>
      <c r="C175" s="287">
        <v>127</v>
      </c>
      <c r="D175" s="209">
        <v>1</v>
      </c>
      <c r="E175" s="222">
        <f t="shared" si="100"/>
        <v>127</v>
      </c>
      <c r="F175" s="209">
        <v>0.1</v>
      </c>
      <c r="G175" s="209">
        <v>0.15</v>
      </c>
      <c r="H175" s="209">
        <v>0.2</v>
      </c>
      <c r="I175" s="209">
        <v>0.25</v>
      </c>
      <c r="J175" s="209">
        <v>0.15</v>
      </c>
      <c r="K175" s="209">
        <v>0.15</v>
      </c>
      <c r="L175" s="209">
        <v>0.25</v>
      </c>
      <c r="M175" s="209">
        <v>0.1</v>
      </c>
      <c r="N175" s="209">
        <v>0.2</v>
      </c>
      <c r="O175" s="209">
        <v>0.5</v>
      </c>
      <c r="P175" s="209">
        <v>0.5</v>
      </c>
      <c r="Q175" s="223">
        <v>2.5000000000000001E-2</v>
      </c>
      <c r="R175" s="209">
        <v>0.01</v>
      </c>
      <c r="S175" s="209">
        <v>0.15</v>
      </c>
      <c r="T175" s="209">
        <v>0.25</v>
      </c>
      <c r="U175" s="209"/>
      <c r="V175" s="209"/>
      <c r="W175" s="209"/>
      <c r="X175" s="209"/>
      <c r="Y175" s="222">
        <f t="shared" si="102"/>
        <v>47.625</v>
      </c>
      <c r="Z175" s="222">
        <f t="shared" si="103"/>
        <v>64.77</v>
      </c>
      <c r="AA175" s="222">
        <f t="shared" si="104"/>
        <v>101.60000000000001</v>
      </c>
      <c r="AB175" s="222">
        <f t="shared" si="105"/>
        <v>158.75</v>
      </c>
      <c r="AC175" s="222">
        <f t="shared" si="106"/>
        <v>146.04999999999998</v>
      </c>
      <c r="AD175" s="287">
        <v>127</v>
      </c>
      <c r="AE175" s="224">
        <f t="shared" si="107"/>
        <v>174.625</v>
      </c>
      <c r="AF175" s="210"/>
      <c r="AG175" s="225">
        <f t="shared" si="108"/>
        <v>273.04999999999995</v>
      </c>
      <c r="AH175" s="225"/>
      <c r="AI175" s="209">
        <v>801</v>
      </c>
      <c r="AJ175" s="226">
        <f t="shared" si="112"/>
        <v>139874.625</v>
      </c>
      <c r="AK175" s="218">
        <f t="shared" si="113"/>
        <v>218713.04999999996</v>
      </c>
      <c r="AL175" s="250">
        <f t="shared" si="115"/>
        <v>1101.375</v>
      </c>
      <c r="AM175" s="322">
        <f t="shared" si="116"/>
        <v>1722.1499999999996</v>
      </c>
      <c r="AN175" s="227">
        <v>7.0000000000000007E-2</v>
      </c>
      <c r="AO175" s="226">
        <f t="shared" si="114"/>
        <v>9791.223750000001</v>
      </c>
      <c r="AP175" s="227">
        <v>7.0000000000000007E-2</v>
      </c>
      <c r="AQ175" s="218">
        <f t="shared" si="110"/>
        <v>15309.913499999999</v>
      </c>
    </row>
    <row r="176" spans="2:43" ht="20.100000000000001" customHeight="1" x14ac:dyDescent="0.2">
      <c r="B176" s="210">
        <v>68</v>
      </c>
      <c r="C176" s="287">
        <v>128</v>
      </c>
      <c r="D176" s="209">
        <v>1</v>
      </c>
      <c r="E176" s="222">
        <f t="shared" si="100"/>
        <v>128</v>
      </c>
      <c r="F176" s="209">
        <v>0.1</v>
      </c>
      <c r="G176" s="209">
        <v>0.15</v>
      </c>
      <c r="H176" s="209">
        <v>0.2</v>
      </c>
      <c r="I176" s="209">
        <v>0.25</v>
      </c>
      <c r="J176" s="209">
        <v>0.15</v>
      </c>
      <c r="K176" s="209">
        <v>0.15</v>
      </c>
      <c r="L176" s="209">
        <v>0.25</v>
      </c>
      <c r="M176" s="209">
        <v>0.1</v>
      </c>
      <c r="N176" s="209">
        <v>0.2</v>
      </c>
      <c r="O176" s="209">
        <v>0.5</v>
      </c>
      <c r="P176" s="209">
        <v>0.5</v>
      </c>
      <c r="Q176" s="223">
        <v>2.5000000000000001E-2</v>
      </c>
      <c r="R176" s="209">
        <v>0.01</v>
      </c>
      <c r="S176" s="209">
        <v>0.15</v>
      </c>
      <c r="T176" s="209">
        <v>0.25</v>
      </c>
      <c r="U176" s="209"/>
      <c r="V176" s="209"/>
      <c r="W176" s="209"/>
      <c r="X176" s="209"/>
      <c r="Y176" s="222">
        <f t="shared" si="102"/>
        <v>48</v>
      </c>
      <c r="Z176" s="222">
        <f t="shared" si="103"/>
        <v>65.28</v>
      </c>
      <c r="AA176" s="222">
        <f t="shared" si="104"/>
        <v>102.4</v>
      </c>
      <c r="AB176" s="222">
        <f t="shared" si="105"/>
        <v>160</v>
      </c>
      <c r="AC176" s="222">
        <f t="shared" si="106"/>
        <v>147.19999999999999</v>
      </c>
      <c r="AD176" s="287">
        <v>128</v>
      </c>
      <c r="AE176" s="224">
        <f t="shared" si="107"/>
        <v>176</v>
      </c>
      <c r="AF176" s="210"/>
      <c r="AG176" s="225">
        <f t="shared" si="108"/>
        <v>275.2</v>
      </c>
      <c r="AH176" s="225"/>
      <c r="AI176" s="209">
        <v>802</v>
      </c>
      <c r="AJ176" s="226">
        <f t="shared" si="112"/>
        <v>141152</v>
      </c>
      <c r="AK176" s="218">
        <f t="shared" si="113"/>
        <v>220710.39999999999</v>
      </c>
      <c r="AL176" s="250">
        <f t="shared" si="115"/>
        <v>1102.75</v>
      </c>
      <c r="AM176" s="322">
        <f t="shared" si="116"/>
        <v>1724.3</v>
      </c>
      <c r="AN176" s="227">
        <v>7.0000000000000007E-2</v>
      </c>
      <c r="AO176" s="226">
        <f t="shared" si="114"/>
        <v>9880.6400000000012</v>
      </c>
      <c r="AP176" s="227">
        <v>7.0000000000000007E-2</v>
      </c>
      <c r="AQ176" s="218">
        <f t="shared" si="110"/>
        <v>15449.728000000001</v>
      </c>
    </row>
    <row r="177" spans="2:43" ht="20.100000000000001" customHeight="1" x14ac:dyDescent="0.2">
      <c r="B177" s="210">
        <v>69</v>
      </c>
      <c r="C177" s="287">
        <v>129</v>
      </c>
      <c r="D177" s="209">
        <v>1</v>
      </c>
      <c r="E177" s="222">
        <f t="shared" si="100"/>
        <v>129</v>
      </c>
      <c r="F177" s="209">
        <v>0.1</v>
      </c>
      <c r="G177" s="209">
        <v>0.15</v>
      </c>
      <c r="H177" s="209">
        <v>0.2</v>
      </c>
      <c r="I177" s="209">
        <v>0.25</v>
      </c>
      <c r="J177" s="209">
        <v>0.15</v>
      </c>
      <c r="K177" s="209">
        <v>0.15</v>
      </c>
      <c r="L177" s="209">
        <v>0.25</v>
      </c>
      <c r="M177" s="209">
        <v>0.1</v>
      </c>
      <c r="N177" s="209">
        <v>0.2</v>
      </c>
      <c r="O177" s="209">
        <v>0.5</v>
      </c>
      <c r="P177" s="209">
        <v>0.5</v>
      </c>
      <c r="Q177" s="223">
        <v>2.5000000000000001E-2</v>
      </c>
      <c r="R177" s="209">
        <v>0.01</v>
      </c>
      <c r="S177" s="209">
        <v>0.15</v>
      </c>
      <c r="T177" s="209">
        <v>0.25</v>
      </c>
      <c r="U177" s="209"/>
      <c r="V177" s="209"/>
      <c r="W177" s="209"/>
      <c r="X177" s="209"/>
      <c r="Y177" s="222">
        <f t="shared" si="102"/>
        <v>48.375</v>
      </c>
      <c r="Z177" s="222">
        <f t="shared" si="103"/>
        <v>65.790000000000006</v>
      </c>
      <c r="AA177" s="222">
        <f t="shared" si="104"/>
        <v>103.2</v>
      </c>
      <c r="AB177" s="222">
        <f t="shared" si="105"/>
        <v>161.25</v>
      </c>
      <c r="AC177" s="222">
        <f t="shared" si="106"/>
        <v>148.35</v>
      </c>
      <c r="AD177" s="287">
        <v>129</v>
      </c>
      <c r="AE177" s="224">
        <f t="shared" si="107"/>
        <v>177.375</v>
      </c>
      <c r="AF177" s="210"/>
      <c r="AG177" s="225">
        <f t="shared" si="108"/>
        <v>277.35000000000002</v>
      </c>
      <c r="AH177" s="225"/>
      <c r="AI177" s="209">
        <v>803</v>
      </c>
      <c r="AJ177" s="226">
        <f t="shared" si="112"/>
        <v>142432.125</v>
      </c>
      <c r="AK177" s="218">
        <f t="shared" si="113"/>
        <v>222712.05000000002</v>
      </c>
      <c r="AL177" s="250">
        <f t="shared" si="115"/>
        <v>1104.125</v>
      </c>
      <c r="AM177" s="322">
        <f t="shared" si="116"/>
        <v>1726.45</v>
      </c>
      <c r="AN177" s="227">
        <v>7.0000000000000007E-2</v>
      </c>
      <c r="AO177" s="226">
        <f t="shared" si="114"/>
        <v>9970.2487500000007</v>
      </c>
      <c r="AP177" s="227">
        <v>7.0000000000000007E-2</v>
      </c>
      <c r="AQ177" s="218">
        <f t="shared" si="110"/>
        <v>15589.843500000003</v>
      </c>
    </row>
    <row r="178" spans="2:43" ht="20.100000000000001" customHeight="1" x14ac:dyDescent="0.2">
      <c r="B178" s="210">
        <v>70</v>
      </c>
      <c r="C178" s="287">
        <v>130</v>
      </c>
      <c r="D178" s="209">
        <v>1</v>
      </c>
      <c r="E178" s="222">
        <f t="shared" si="100"/>
        <v>130</v>
      </c>
      <c r="F178" s="209">
        <v>0.1</v>
      </c>
      <c r="G178" s="209">
        <v>0.15</v>
      </c>
      <c r="H178" s="209">
        <v>0.2</v>
      </c>
      <c r="I178" s="209">
        <v>0.25</v>
      </c>
      <c r="J178" s="209">
        <v>0.15</v>
      </c>
      <c r="K178" s="209">
        <v>0.15</v>
      </c>
      <c r="L178" s="209">
        <v>0.25</v>
      </c>
      <c r="M178" s="209">
        <v>0.1</v>
      </c>
      <c r="N178" s="209">
        <v>0.2</v>
      </c>
      <c r="O178" s="209">
        <v>0.5</v>
      </c>
      <c r="P178" s="209">
        <v>0.5</v>
      </c>
      <c r="Q178" s="223">
        <v>2.5000000000000001E-2</v>
      </c>
      <c r="R178" s="209">
        <v>0.01</v>
      </c>
      <c r="S178" s="209">
        <v>0.15</v>
      </c>
      <c r="T178" s="209">
        <v>0.25</v>
      </c>
      <c r="U178" s="209"/>
      <c r="V178" s="209"/>
      <c r="W178" s="209"/>
      <c r="X178" s="209"/>
      <c r="Y178" s="222">
        <f t="shared" si="102"/>
        <v>48.75</v>
      </c>
      <c r="Z178" s="222">
        <f t="shared" si="103"/>
        <v>66.3</v>
      </c>
      <c r="AA178" s="222">
        <f t="shared" si="104"/>
        <v>104</v>
      </c>
      <c r="AB178" s="222">
        <f t="shared" si="105"/>
        <v>162.5</v>
      </c>
      <c r="AC178" s="222">
        <f t="shared" si="106"/>
        <v>149.5</v>
      </c>
      <c r="AD178" s="287">
        <v>130</v>
      </c>
      <c r="AE178" s="224">
        <f t="shared" si="107"/>
        <v>178.75</v>
      </c>
      <c r="AF178" s="210"/>
      <c r="AG178" s="225">
        <f t="shared" si="108"/>
        <v>279.5</v>
      </c>
      <c r="AH178" s="225"/>
      <c r="AI178" s="209">
        <v>804</v>
      </c>
      <c r="AJ178" s="226">
        <f t="shared" si="112"/>
        <v>143715</v>
      </c>
      <c r="AK178" s="218">
        <f t="shared" si="113"/>
        <v>224718</v>
      </c>
      <c r="AL178" s="250">
        <f t="shared" si="115"/>
        <v>1105.5</v>
      </c>
      <c r="AM178" s="322">
        <f t="shared" si="116"/>
        <v>1728.6</v>
      </c>
      <c r="AN178" s="227">
        <v>7.0000000000000007E-2</v>
      </c>
      <c r="AO178" s="226">
        <f t="shared" si="114"/>
        <v>10060.050000000001</v>
      </c>
      <c r="AP178" s="227">
        <v>7.0000000000000007E-2</v>
      </c>
      <c r="AQ178" s="218">
        <f t="shared" si="110"/>
        <v>15730.260000000002</v>
      </c>
    </row>
  </sheetData>
  <mergeCells count="92">
    <mergeCell ref="Y4:AC4"/>
    <mergeCell ref="A2:E2"/>
    <mergeCell ref="F2:AG2"/>
    <mergeCell ref="F3:J3"/>
    <mergeCell ref="K3:L3"/>
    <mergeCell ref="M3:P3"/>
    <mergeCell ref="Q3:X3"/>
    <mergeCell ref="Y3:AC3"/>
    <mergeCell ref="F4:J4"/>
    <mergeCell ref="K4:L4"/>
    <mergeCell ref="M4:P4"/>
    <mergeCell ref="Q4:T4"/>
    <mergeCell ref="U4:X4"/>
    <mergeCell ref="Y16:AC16"/>
    <mergeCell ref="B14:AC14"/>
    <mergeCell ref="F15:J15"/>
    <mergeCell ref="K15:L15"/>
    <mergeCell ref="M15:P15"/>
    <mergeCell ref="Q15:X15"/>
    <mergeCell ref="Y15:AC15"/>
    <mergeCell ref="F16:J16"/>
    <mergeCell ref="K16:L16"/>
    <mergeCell ref="M16:P16"/>
    <mergeCell ref="Q16:T16"/>
    <mergeCell ref="U16:X16"/>
    <mergeCell ref="Y30:AC30"/>
    <mergeCell ref="A28:AC28"/>
    <mergeCell ref="F29:J29"/>
    <mergeCell ref="K29:L29"/>
    <mergeCell ref="M29:P29"/>
    <mergeCell ref="Q29:T29"/>
    <mergeCell ref="U29:X29"/>
    <mergeCell ref="Y29:AC29"/>
    <mergeCell ref="F30:J30"/>
    <mergeCell ref="K30:L30"/>
    <mergeCell ref="M30:P30"/>
    <mergeCell ref="Q30:T30"/>
    <mergeCell ref="U30:X30"/>
    <mergeCell ref="Y44:AC44"/>
    <mergeCell ref="A42:AC42"/>
    <mergeCell ref="F43:J43"/>
    <mergeCell ref="K43:L43"/>
    <mergeCell ref="M43:P43"/>
    <mergeCell ref="Q43:X43"/>
    <mergeCell ref="Y43:AC43"/>
    <mergeCell ref="F44:J44"/>
    <mergeCell ref="K44:L44"/>
    <mergeCell ref="M44:P44"/>
    <mergeCell ref="Q44:T44"/>
    <mergeCell ref="U44:X44"/>
    <mergeCell ref="Y58:AC58"/>
    <mergeCell ref="C56:AC56"/>
    <mergeCell ref="F57:J57"/>
    <mergeCell ref="K57:L57"/>
    <mergeCell ref="M57:P57"/>
    <mergeCell ref="Q57:X57"/>
    <mergeCell ref="Y57:AC57"/>
    <mergeCell ref="F58:J58"/>
    <mergeCell ref="K58:L58"/>
    <mergeCell ref="M58:P58"/>
    <mergeCell ref="Q58:T58"/>
    <mergeCell ref="U58:X58"/>
    <mergeCell ref="Y82:AC82"/>
    <mergeCell ref="C80:AC80"/>
    <mergeCell ref="F81:J81"/>
    <mergeCell ref="K81:L81"/>
    <mergeCell ref="M81:P81"/>
    <mergeCell ref="Q81:X81"/>
    <mergeCell ref="Y81:AC81"/>
    <mergeCell ref="F82:J82"/>
    <mergeCell ref="K82:L82"/>
    <mergeCell ref="M82:P82"/>
    <mergeCell ref="Q82:T82"/>
    <mergeCell ref="U82:X82"/>
    <mergeCell ref="C104:AC104"/>
    <mergeCell ref="F105:J105"/>
    <mergeCell ref="K105:L105"/>
    <mergeCell ref="M105:P105"/>
    <mergeCell ref="Q105:X105"/>
    <mergeCell ref="Y105:AC105"/>
    <mergeCell ref="Y148:AC148"/>
    <mergeCell ref="F106:J106"/>
    <mergeCell ref="K106:L106"/>
    <mergeCell ref="M106:P106"/>
    <mergeCell ref="Q106:T106"/>
    <mergeCell ref="U106:X106"/>
    <mergeCell ref="Y106:AC106"/>
    <mergeCell ref="F148:J148"/>
    <mergeCell ref="K148:L148"/>
    <mergeCell ref="M148:P148"/>
    <mergeCell ref="Q148:T148"/>
    <mergeCell ref="U148:X14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opLeftCell="A76" zoomScaleNormal="100" workbookViewId="0">
      <selection activeCell="C19" sqref="C19"/>
    </sheetView>
  </sheetViews>
  <sheetFormatPr defaultColWidth="8.85546875" defaultRowHeight="15" x14ac:dyDescent="0.25"/>
  <cols>
    <col min="1" max="1" width="38.28515625" customWidth="1"/>
    <col min="2" max="11" width="18.7109375" style="1" customWidth="1"/>
    <col min="12" max="21" width="18.7109375" customWidth="1"/>
  </cols>
  <sheetData>
    <row r="1" spans="1:11" x14ac:dyDescent="0.25">
      <c r="A1" t="s">
        <v>44</v>
      </c>
      <c r="B1" s="580" t="s">
        <v>45</v>
      </c>
      <c r="C1" s="580"/>
      <c r="D1" s="580"/>
      <c r="E1" s="580"/>
    </row>
    <row r="4" spans="1:11" s="2" customFormat="1" x14ac:dyDescent="0.25">
      <c r="A4" s="2" t="s">
        <v>84</v>
      </c>
      <c r="B4" s="3"/>
      <c r="C4" s="3" t="s">
        <v>113</v>
      </c>
      <c r="D4" s="3"/>
      <c r="E4" s="3"/>
      <c r="F4" s="3"/>
      <c r="G4" s="3"/>
      <c r="H4" s="3"/>
      <c r="I4" s="3"/>
      <c r="J4" s="3"/>
      <c r="K4" s="3"/>
    </row>
    <row r="5" spans="1:11" x14ac:dyDescent="0.25">
      <c r="A5" s="5" t="s">
        <v>37</v>
      </c>
      <c r="B5" s="7" t="s">
        <v>85</v>
      </c>
      <c r="C5" s="29">
        <v>172</v>
      </c>
    </row>
    <row r="6" spans="1:11" ht="18" customHeight="1" x14ac:dyDescent="0.25">
      <c r="A6" s="8" t="s">
        <v>81</v>
      </c>
      <c r="B6" s="7">
        <v>4.8</v>
      </c>
      <c r="C6" s="29">
        <f>B6*C5</f>
        <v>825.6</v>
      </c>
    </row>
    <row r="7" spans="1:11" x14ac:dyDescent="0.25">
      <c r="A7" s="8" t="s">
        <v>82</v>
      </c>
      <c r="B7" s="7">
        <v>2.9</v>
      </c>
      <c r="C7" s="29">
        <f>B7*C5</f>
        <v>498.8</v>
      </c>
    </row>
    <row r="8" spans="1:11" ht="15" customHeight="1" x14ac:dyDescent="0.25">
      <c r="A8" s="8" t="s">
        <v>83</v>
      </c>
      <c r="B8" s="7">
        <v>1.7</v>
      </c>
      <c r="C8" s="29">
        <f>B8*C5</f>
        <v>292.39999999999998</v>
      </c>
    </row>
    <row r="10" spans="1:11" x14ac:dyDescent="0.25">
      <c r="A10" s="16" t="s">
        <v>46</v>
      </c>
      <c r="B10" s="17">
        <v>4</v>
      </c>
      <c r="C10" s="17" t="s">
        <v>47</v>
      </c>
    </row>
    <row r="12" spans="1:11" x14ac:dyDescent="0.25">
      <c r="A12" s="18" t="s">
        <v>23</v>
      </c>
      <c r="B12" s="19">
        <v>1.5</v>
      </c>
      <c r="C12" s="19" t="s">
        <v>48</v>
      </c>
    </row>
    <row r="14" spans="1:11" s="2" customFormat="1" x14ac:dyDescent="0.25">
      <c r="A14" s="2" t="s">
        <v>52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30" x14ac:dyDescent="0.25">
      <c r="A15" s="5" t="s">
        <v>0</v>
      </c>
      <c r="B15" s="6" t="s">
        <v>15</v>
      </c>
    </row>
    <row r="16" spans="1:11" x14ac:dyDescent="0.25">
      <c r="A16" s="5" t="s">
        <v>1</v>
      </c>
      <c r="B16" s="7" t="s">
        <v>140</v>
      </c>
    </row>
    <row r="17" spans="1:11" x14ac:dyDescent="0.25">
      <c r="A17" s="5" t="s">
        <v>2</v>
      </c>
      <c r="B17" s="7" t="s">
        <v>58</v>
      </c>
    </row>
    <row r="18" spans="1:11" x14ac:dyDescent="0.25">
      <c r="A18" s="5" t="s">
        <v>3</v>
      </c>
      <c r="B18" s="7" t="s">
        <v>59</v>
      </c>
    </row>
    <row r="19" spans="1:11" x14ac:dyDescent="0.25">
      <c r="A19" s="5" t="s">
        <v>4</v>
      </c>
      <c r="B19" s="7" t="s">
        <v>60</v>
      </c>
    </row>
    <row r="20" spans="1:11" x14ac:dyDescent="0.25">
      <c r="A20" s="5" t="s">
        <v>5</v>
      </c>
      <c r="B20" s="7" t="s">
        <v>61</v>
      </c>
    </row>
    <row r="21" spans="1:11" x14ac:dyDescent="0.25">
      <c r="A21" s="5" t="s">
        <v>6</v>
      </c>
      <c r="B21" s="7" t="s">
        <v>62</v>
      </c>
    </row>
    <row r="22" spans="1:11" x14ac:dyDescent="0.25">
      <c r="A22" s="5" t="s">
        <v>7</v>
      </c>
      <c r="B22" s="7" t="s">
        <v>63</v>
      </c>
    </row>
    <row r="23" spans="1:11" x14ac:dyDescent="0.25">
      <c r="A23" s="5" t="s">
        <v>8</v>
      </c>
      <c r="B23" s="7" t="s">
        <v>64</v>
      </c>
    </row>
    <row r="24" spans="1:11" x14ac:dyDescent="0.25">
      <c r="A24" s="5" t="s">
        <v>65</v>
      </c>
      <c r="B24" s="34">
        <v>1</v>
      </c>
    </row>
    <row r="25" spans="1:11" x14ac:dyDescent="0.25">
      <c r="A25" s="11" t="s">
        <v>66</v>
      </c>
      <c r="B25" s="10">
        <f>B12</f>
        <v>1.5</v>
      </c>
      <c r="C25" s="1" t="s">
        <v>67</v>
      </c>
    </row>
    <row r="26" spans="1:11" x14ac:dyDescent="0.25">
      <c r="A26" s="11" t="s">
        <v>16</v>
      </c>
      <c r="B26" s="10">
        <v>3.15</v>
      </c>
      <c r="C26" s="1" t="s">
        <v>92</v>
      </c>
    </row>
    <row r="27" spans="1:11" x14ac:dyDescent="0.25">
      <c r="A27" s="14" t="s">
        <v>38</v>
      </c>
      <c r="B27" s="15">
        <f>B25*B26</f>
        <v>4.7249999999999996</v>
      </c>
      <c r="C27" s="1" t="s">
        <v>51</v>
      </c>
    </row>
    <row r="29" spans="1:11" s="2" customFormat="1" x14ac:dyDescent="0.2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30" x14ac:dyDescent="0.25">
      <c r="A30" s="8" t="s">
        <v>17</v>
      </c>
      <c r="B30" s="6" t="s">
        <v>18</v>
      </c>
    </row>
    <row r="31" spans="1:11" x14ac:dyDescent="0.25">
      <c r="A31" s="5" t="s">
        <v>9</v>
      </c>
      <c r="B31" s="7">
        <v>0</v>
      </c>
    </row>
    <row r="32" spans="1:11" x14ac:dyDescent="0.25">
      <c r="A32" s="5" t="s">
        <v>10</v>
      </c>
      <c r="B32" s="7">
        <v>0.1</v>
      </c>
    </row>
    <row r="33" spans="1:11" x14ac:dyDescent="0.25">
      <c r="A33" s="5" t="s">
        <v>11</v>
      </c>
      <c r="B33" s="7">
        <v>0.15</v>
      </c>
    </row>
    <row r="34" spans="1:11" x14ac:dyDescent="0.25">
      <c r="A34" s="5" t="s">
        <v>12</v>
      </c>
      <c r="B34" s="7">
        <v>0.2</v>
      </c>
    </row>
    <row r="35" spans="1:11" x14ac:dyDescent="0.25">
      <c r="A35" s="5" t="s">
        <v>13</v>
      </c>
      <c r="B35" s="7">
        <v>0.25</v>
      </c>
    </row>
    <row r="36" spans="1:11" x14ac:dyDescent="0.25">
      <c r="A36" s="5" t="s">
        <v>14</v>
      </c>
      <c r="B36" s="7">
        <v>0.35</v>
      </c>
    </row>
    <row r="37" spans="1:11" x14ac:dyDescent="0.25">
      <c r="A37" s="11" t="s">
        <v>66</v>
      </c>
      <c r="B37" s="10">
        <f>B12</f>
        <v>1.5</v>
      </c>
      <c r="C37" s="1" t="s">
        <v>67</v>
      </c>
    </row>
    <row r="38" spans="1:11" x14ac:dyDescent="0.25">
      <c r="A38" s="11" t="s">
        <v>16</v>
      </c>
      <c r="B38" s="10">
        <v>0</v>
      </c>
    </row>
    <row r="39" spans="1:11" x14ac:dyDescent="0.25">
      <c r="A39" s="14" t="s">
        <v>39</v>
      </c>
      <c r="B39" s="15">
        <f>B37*B38</f>
        <v>0</v>
      </c>
      <c r="C39" s="1" t="s">
        <v>51</v>
      </c>
    </row>
    <row r="41" spans="1:11" s="2" customFormat="1" x14ac:dyDescent="0.25">
      <c r="A41" s="2" t="s">
        <v>54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5" t="s">
        <v>19</v>
      </c>
      <c r="B42" s="7" t="s">
        <v>20</v>
      </c>
    </row>
    <row r="43" spans="1:11" x14ac:dyDescent="0.25">
      <c r="A43" s="5" t="s">
        <v>21</v>
      </c>
      <c r="B43" s="7">
        <v>0.25</v>
      </c>
    </row>
    <row r="44" spans="1:11" x14ac:dyDescent="0.25">
      <c r="A44" s="5" t="s">
        <v>22</v>
      </c>
      <c r="B44" s="7">
        <v>0.15</v>
      </c>
    </row>
    <row r="45" spans="1:11" x14ac:dyDescent="0.25">
      <c r="A45" s="5" t="s">
        <v>9</v>
      </c>
      <c r="B45" s="7">
        <v>0</v>
      </c>
    </row>
    <row r="46" spans="1:11" x14ac:dyDescent="0.25">
      <c r="A46" s="11" t="s">
        <v>66</v>
      </c>
      <c r="B46" s="10">
        <f>B12</f>
        <v>1.5</v>
      </c>
      <c r="C46" s="1" t="s">
        <v>67</v>
      </c>
    </row>
    <row r="47" spans="1:11" x14ac:dyDescent="0.25">
      <c r="A47" s="11" t="s">
        <v>16</v>
      </c>
      <c r="B47" s="10">
        <v>0</v>
      </c>
    </row>
    <row r="48" spans="1:11" x14ac:dyDescent="0.25">
      <c r="A48" s="14" t="s">
        <v>40</v>
      </c>
      <c r="B48" s="15">
        <f>B46*B47</f>
        <v>0</v>
      </c>
      <c r="C48" s="1" t="s">
        <v>51</v>
      </c>
    </row>
    <row r="50" spans="1:11" s="2" customFormat="1" x14ac:dyDescent="0.25">
      <c r="A50" s="2" t="s">
        <v>55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30" x14ac:dyDescent="0.25">
      <c r="A51" s="5" t="s">
        <v>24</v>
      </c>
      <c r="B51" s="6" t="s">
        <v>25</v>
      </c>
    </row>
    <row r="52" spans="1:11" ht="31.5" customHeight="1" x14ac:dyDescent="0.25">
      <c r="A52" s="8" t="s">
        <v>69</v>
      </c>
      <c r="B52" s="7">
        <v>0.1</v>
      </c>
    </row>
    <row r="53" spans="1:11" ht="30.75" customHeight="1" x14ac:dyDescent="0.25">
      <c r="A53" s="8" t="s">
        <v>68</v>
      </c>
      <c r="B53" s="7">
        <v>0.2</v>
      </c>
    </row>
    <row r="54" spans="1:11" ht="43.5" customHeight="1" x14ac:dyDescent="0.25">
      <c r="A54" s="8" t="s">
        <v>70</v>
      </c>
      <c r="B54" s="7">
        <v>0.5</v>
      </c>
    </row>
    <row r="55" spans="1:11" ht="48.75" customHeight="1" x14ac:dyDescent="0.25">
      <c r="A55" s="8" t="s">
        <v>71</v>
      </c>
      <c r="B55" s="7">
        <v>0.7</v>
      </c>
    </row>
    <row r="56" spans="1:11" x14ac:dyDescent="0.25">
      <c r="A56" s="11" t="s">
        <v>66</v>
      </c>
      <c r="B56" s="10">
        <f>B12</f>
        <v>1.5</v>
      </c>
      <c r="C56" s="1" t="s">
        <v>67</v>
      </c>
    </row>
    <row r="57" spans="1:11" x14ac:dyDescent="0.25">
      <c r="A57" s="11" t="s">
        <v>26</v>
      </c>
      <c r="B57" s="10">
        <v>0.1</v>
      </c>
    </row>
    <row r="58" spans="1:11" x14ac:dyDescent="0.25">
      <c r="A58" s="14" t="s">
        <v>41</v>
      </c>
      <c r="B58" s="15">
        <f>B56*B57</f>
        <v>0.15000000000000002</v>
      </c>
      <c r="C58" s="1" t="s">
        <v>51</v>
      </c>
    </row>
    <row r="60" spans="1:11" s="2" customFormat="1" x14ac:dyDescent="0.25">
      <c r="A60" s="2" t="s">
        <v>56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:11" s="2" customFormat="1" x14ac:dyDescent="0.25">
      <c r="A62" s="2" t="s">
        <v>29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38" customHeight="1" x14ac:dyDescent="0.25">
      <c r="A63" s="13" t="s">
        <v>27</v>
      </c>
    </row>
    <row r="65" spans="1:11" x14ac:dyDescent="0.25">
      <c r="A65" s="14" t="s">
        <v>28</v>
      </c>
      <c r="B65" s="15">
        <v>0</v>
      </c>
      <c r="C65" s="12" t="s">
        <v>57</v>
      </c>
    </row>
    <row r="67" spans="1:11" s="2" customFormat="1" x14ac:dyDescent="0.25">
      <c r="A67" s="2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10.25" customHeight="1" x14ac:dyDescent="0.25">
      <c r="A68" s="13" t="s">
        <v>72</v>
      </c>
    </row>
    <row r="70" spans="1:11" x14ac:dyDescent="0.25">
      <c r="A70" s="14" t="s">
        <v>31</v>
      </c>
      <c r="B70" s="15">
        <v>0</v>
      </c>
      <c r="C70" s="12" t="s">
        <v>57</v>
      </c>
    </row>
    <row r="72" spans="1:11" s="2" customFormat="1" x14ac:dyDescent="0.2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63.75" customHeight="1" x14ac:dyDescent="0.25">
      <c r="A73" s="13" t="s">
        <v>73</v>
      </c>
    </row>
    <row r="75" spans="1:11" x14ac:dyDescent="0.25">
      <c r="A75" s="5" t="s">
        <v>33</v>
      </c>
      <c r="B75" s="7" t="s">
        <v>20</v>
      </c>
    </row>
    <row r="76" spans="1:11" ht="45" x14ac:dyDescent="0.25">
      <c r="A76" s="8" t="s">
        <v>74</v>
      </c>
      <c r="B76" s="7">
        <v>1.5</v>
      </c>
    </row>
    <row r="77" spans="1:11" ht="45" x14ac:dyDescent="0.25">
      <c r="A77" s="8" t="s">
        <v>75</v>
      </c>
      <c r="B77" s="7">
        <v>1.4</v>
      </c>
    </row>
    <row r="78" spans="1:11" ht="46.5" customHeight="1" x14ac:dyDescent="0.25">
      <c r="A78" s="8" t="s">
        <v>76</v>
      </c>
      <c r="B78" s="7">
        <v>1.3</v>
      </c>
    </row>
    <row r="79" spans="1:11" ht="30" x14ac:dyDescent="0.25">
      <c r="A79" s="8" t="s">
        <v>77</v>
      </c>
      <c r="B79" s="7">
        <v>1.2</v>
      </c>
    </row>
    <row r="80" spans="1:11" ht="30" x14ac:dyDescent="0.25">
      <c r="A80" s="9" t="s">
        <v>34</v>
      </c>
      <c r="B80" s="10">
        <v>0</v>
      </c>
    </row>
    <row r="81" spans="1:21" x14ac:dyDescent="0.25">
      <c r="A81" s="9" t="s">
        <v>16</v>
      </c>
      <c r="B81" s="10">
        <v>1.1000000000000001</v>
      </c>
    </row>
    <row r="82" spans="1:21" x14ac:dyDescent="0.25">
      <c r="A82" s="20" t="s">
        <v>35</v>
      </c>
      <c r="B82" s="15">
        <f>B81*B80</f>
        <v>0</v>
      </c>
      <c r="C82" s="1" t="s">
        <v>51</v>
      </c>
    </row>
    <row r="84" spans="1:21" s="2" customFormat="1" ht="15" customHeight="1" x14ac:dyDescent="0.25">
      <c r="A84" s="4" t="s">
        <v>49</v>
      </c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21" ht="135" x14ac:dyDescent="0.25">
      <c r="A85" s="8" t="s">
        <v>36</v>
      </c>
      <c r="B85" s="6" t="s">
        <v>81</v>
      </c>
      <c r="C85" s="6" t="s">
        <v>82</v>
      </c>
      <c r="D85" s="6" t="s">
        <v>83</v>
      </c>
      <c r="E85" s="32" t="s">
        <v>90</v>
      </c>
      <c r="F85" s="32" t="s">
        <v>91</v>
      </c>
      <c r="G85" s="32" t="s">
        <v>110</v>
      </c>
    </row>
    <row r="86" spans="1:21" ht="30" x14ac:dyDescent="0.25">
      <c r="A86" s="8" t="s">
        <v>78</v>
      </c>
      <c r="B86" s="7">
        <v>29</v>
      </c>
      <c r="C86" s="7">
        <v>8</v>
      </c>
      <c r="D86" s="7">
        <v>1</v>
      </c>
      <c r="E86" s="15">
        <f>B86*B6+C86*B7+D86*B8</f>
        <v>164.09999999999997</v>
      </c>
      <c r="F86" s="15">
        <f>E86*B10</f>
        <v>656.39999999999986</v>
      </c>
      <c r="G86" s="15">
        <f>F86*1.15</f>
        <v>754.85999999999979</v>
      </c>
    </row>
    <row r="87" spans="1:21" ht="30" x14ac:dyDescent="0.25">
      <c r="A87" s="8" t="s">
        <v>79</v>
      </c>
      <c r="B87" s="7">
        <v>18.850000000000001</v>
      </c>
      <c r="C87" s="7">
        <v>5.2</v>
      </c>
      <c r="D87" s="7">
        <v>0.65</v>
      </c>
      <c r="E87" s="33">
        <f>B87*B6+C87*B7+D87*B8</f>
        <v>106.66500000000001</v>
      </c>
      <c r="F87" s="15">
        <f>E87*B10</f>
        <v>426.66</v>
      </c>
      <c r="G87" s="15">
        <f>F87*1.15</f>
        <v>490.65899999999999</v>
      </c>
    </row>
    <row r="88" spans="1:21" ht="36.75" customHeight="1" x14ac:dyDescent="0.25">
      <c r="A88" s="8" t="s">
        <v>80</v>
      </c>
      <c r="B88" s="7">
        <v>14.5</v>
      </c>
      <c r="C88" s="7">
        <v>4</v>
      </c>
      <c r="D88" s="7">
        <v>0.5</v>
      </c>
      <c r="E88" s="15">
        <f>B88*B6+C88*B7+D88*B8</f>
        <v>82.049999999999983</v>
      </c>
      <c r="F88" s="15">
        <f>E88*B10</f>
        <v>328.19999999999993</v>
      </c>
      <c r="G88" s="15">
        <f>F88*1.15</f>
        <v>377.42999999999989</v>
      </c>
    </row>
    <row r="90" spans="1:21" s="2" customFormat="1" x14ac:dyDescent="0.25">
      <c r="A90" s="2" t="s">
        <v>50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2" spans="1:21" x14ac:dyDescent="0.25">
      <c r="A92" s="20" t="s">
        <v>42</v>
      </c>
      <c r="B92" s="15">
        <f>B27+B39+B48+B58+B65+B70+B82</f>
        <v>4.875</v>
      </c>
    </row>
    <row r="95" spans="1:21" s="2" customFormat="1" x14ac:dyDescent="0.25">
      <c r="A95" s="2" t="s">
        <v>108</v>
      </c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21" ht="60" x14ac:dyDescent="0.25">
      <c r="A96" s="28" t="s">
        <v>36</v>
      </c>
      <c r="B96" s="21" t="s">
        <v>86</v>
      </c>
      <c r="C96" s="21" t="s">
        <v>43</v>
      </c>
      <c r="D96" s="30" t="s">
        <v>87</v>
      </c>
      <c r="E96" s="30" t="s">
        <v>88</v>
      </c>
      <c r="F96" s="30" t="s">
        <v>89</v>
      </c>
      <c r="G96" s="25"/>
      <c r="H96" s="26"/>
      <c r="I96" s="25"/>
      <c r="J96" s="25"/>
      <c r="K96" s="26"/>
      <c r="L96" s="25"/>
      <c r="M96" s="25"/>
      <c r="N96" s="26"/>
      <c r="O96" s="25"/>
      <c r="P96" s="25"/>
      <c r="Q96" s="26"/>
      <c r="R96" s="25"/>
      <c r="S96" s="25"/>
      <c r="T96" s="26"/>
      <c r="U96" s="25"/>
    </row>
    <row r="97" spans="1:21" ht="30" x14ac:dyDescent="0.25">
      <c r="A97" s="28" t="s">
        <v>78</v>
      </c>
      <c r="B97" s="21">
        <f>B92*E86*B10</f>
        <v>3199.9499999999994</v>
      </c>
      <c r="C97" s="21">
        <f>B97*0.15</f>
        <v>479.99249999999989</v>
      </c>
      <c r="D97" s="30">
        <f>B97+C97</f>
        <v>3679.9424999999992</v>
      </c>
      <c r="E97" s="30">
        <f>D97*0.18</f>
        <v>662.38964999999985</v>
      </c>
      <c r="F97" s="30">
        <f>D97+E97</f>
        <v>4342.3321499999993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1:21" ht="30" x14ac:dyDescent="0.25">
      <c r="A98" s="28" t="s">
        <v>79</v>
      </c>
      <c r="B98" s="21">
        <f>B92*E87*B10</f>
        <v>2079.9675000000002</v>
      </c>
      <c r="C98" s="21">
        <f t="shared" ref="C98:C99" si="0">B98*0.15</f>
        <v>311.99512500000003</v>
      </c>
      <c r="D98" s="30">
        <f t="shared" ref="D98:D99" si="1">B98+C98</f>
        <v>2391.9626250000001</v>
      </c>
      <c r="E98" s="30">
        <f t="shared" ref="E98:E99" si="2">D98*0.18</f>
        <v>430.55327249999999</v>
      </c>
      <c r="F98" s="30">
        <f t="shared" ref="F98:F99" si="3">D98+E98</f>
        <v>2822.5158974999999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1:21" ht="33" customHeight="1" x14ac:dyDescent="0.25">
      <c r="A99" s="28" t="s">
        <v>80</v>
      </c>
      <c r="B99" s="21">
        <f>B92*E88*B10</f>
        <v>1599.9749999999997</v>
      </c>
      <c r="C99" s="21">
        <f t="shared" si="0"/>
        <v>239.99624999999995</v>
      </c>
      <c r="D99" s="30">
        <f t="shared" si="1"/>
        <v>1839.9712499999996</v>
      </c>
      <c r="E99" s="30">
        <f t="shared" si="2"/>
        <v>331.19482499999992</v>
      </c>
      <c r="F99" s="30">
        <f t="shared" si="3"/>
        <v>2171.1660749999996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2" spans="1:21" s="2" customFormat="1" x14ac:dyDescent="0.25">
      <c r="A102" s="2" t="s">
        <v>109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21" x14ac:dyDescent="0.25">
      <c r="A103" s="579" t="s">
        <v>105</v>
      </c>
      <c r="B103" s="578" t="s">
        <v>93</v>
      </c>
      <c r="C103" s="578"/>
    </row>
    <row r="104" spans="1:21" x14ac:dyDescent="0.25">
      <c r="A104" s="579"/>
      <c r="B104" s="578" t="s">
        <v>94</v>
      </c>
      <c r="C104" s="578"/>
    </row>
    <row r="105" spans="1:21" x14ac:dyDescent="0.25">
      <c r="A105" s="579"/>
      <c r="B105" s="578" t="s">
        <v>95</v>
      </c>
      <c r="C105" s="578"/>
    </row>
    <row r="106" spans="1:21" x14ac:dyDescent="0.25">
      <c r="A106" s="579"/>
      <c r="B106" s="578" t="s">
        <v>96</v>
      </c>
      <c r="C106" s="578"/>
    </row>
    <row r="107" spans="1:21" x14ac:dyDescent="0.25">
      <c r="A107" s="579"/>
      <c r="B107" s="578" t="s">
        <v>97</v>
      </c>
      <c r="C107" s="578"/>
    </row>
    <row r="108" spans="1:21" x14ac:dyDescent="0.25">
      <c r="A108" s="579"/>
      <c r="B108" s="578" t="s">
        <v>98</v>
      </c>
      <c r="C108" s="578"/>
    </row>
    <row r="109" spans="1:21" x14ac:dyDescent="0.25">
      <c r="A109" s="579"/>
      <c r="B109" s="578" t="s">
        <v>99</v>
      </c>
      <c r="C109" s="578"/>
    </row>
    <row r="110" spans="1:21" x14ac:dyDescent="0.25">
      <c r="A110" s="579"/>
      <c r="B110" s="578" t="s">
        <v>100</v>
      </c>
      <c r="C110" s="578"/>
    </row>
    <row r="111" spans="1:21" x14ac:dyDescent="0.25">
      <c r="A111" s="579"/>
      <c r="B111" s="578" t="s">
        <v>101</v>
      </c>
      <c r="C111" s="578"/>
    </row>
    <row r="112" spans="1:21" x14ac:dyDescent="0.25">
      <c r="A112" s="579"/>
      <c r="B112" s="578" t="s">
        <v>102</v>
      </c>
      <c r="C112" s="578"/>
    </row>
    <row r="113" spans="1:21" x14ac:dyDescent="0.25">
      <c r="A113" s="579"/>
      <c r="B113" s="578" t="s">
        <v>103</v>
      </c>
      <c r="C113" s="578"/>
    </row>
    <row r="114" spans="1:21" x14ac:dyDescent="0.25">
      <c r="A114" s="579"/>
      <c r="B114" s="578" t="s">
        <v>104</v>
      </c>
      <c r="C114" s="578"/>
    </row>
    <row r="115" spans="1:21" x14ac:dyDescent="0.25">
      <c r="A115" s="24" t="s">
        <v>106</v>
      </c>
      <c r="B115" s="582">
        <v>8</v>
      </c>
      <c r="C115" s="582"/>
    </row>
    <row r="116" spans="1:21" x14ac:dyDescent="0.25">
      <c r="A116" s="22"/>
      <c r="B116" s="23"/>
      <c r="C116" s="23"/>
    </row>
    <row r="117" spans="1:21" ht="15" customHeight="1" x14ac:dyDescent="0.25">
      <c r="A117" s="581" t="s">
        <v>107</v>
      </c>
      <c r="B117" s="581"/>
      <c r="C117" s="581"/>
      <c r="D117" s="581"/>
      <c r="E117" s="581"/>
      <c r="F117" s="581"/>
      <c r="G117" s="25"/>
      <c r="H117" s="25"/>
      <c r="I117" s="25"/>
      <c r="J117" s="25"/>
      <c r="K117" s="25"/>
      <c r="L117" s="25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1:21" ht="30" x14ac:dyDescent="0.25">
      <c r="A118" s="581" t="s">
        <v>36</v>
      </c>
      <c r="B118" s="581"/>
      <c r="C118" s="581"/>
      <c r="D118" s="30" t="s">
        <v>111</v>
      </c>
      <c r="E118" s="30" t="s">
        <v>88</v>
      </c>
      <c r="F118" s="30" t="s">
        <v>112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</row>
    <row r="119" spans="1:21" x14ac:dyDescent="0.25">
      <c r="A119" s="581" t="s">
        <v>78</v>
      </c>
      <c r="B119" s="581"/>
      <c r="C119" s="581"/>
      <c r="D119" s="31">
        <f>D97*B115/100</f>
        <v>294.39539999999994</v>
      </c>
      <c r="E119" s="31">
        <f>D119*0.18</f>
        <v>52.991171999999985</v>
      </c>
      <c r="F119" s="31">
        <f>D119+E119</f>
        <v>347.38657199999994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:21" x14ac:dyDescent="0.25">
      <c r="A120" s="581" t="s">
        <v>79</v>
      </c>
      <c r="B120" s="581"/>
      <c r="C120" s="581"/>
      <c r="D120" s="31">
        <f>D98*B115/100</f>
        <v>191.35701</v>
      </c>
      <c r="E120" s="31">
        <f t="shared" ref="E120:E121" si="4">D120*0.18</f>
        <v>34.4442618</v>
      </c>
      <c r="F120" s="31">
        <f t="shared" ref="F120:F121" si="5">D120+E120</f>
        <v>225.80127179999999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:21" x14ac:dyDescent="0.25">
      <c r="A121" s="581" t="s">
        <v>80</v>
      </c>
      <c r="B121" s="581"/>
      <c r="C121" s="581"/>
      <c r="D121" s="31">
        <f>D99*B115/100</f>
        <v>147.19769999999997</v>
      </c>
      <c r="E121" s="31">
        <f t="shared" si="4"/>
        <v>26.495585999999992</v>
      </c>
      <c r="F121" s="31">
        <f t="shared" si="5"/>
        <v>173.69328599999997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</sheetData>
  <mergeCells count="20">
    <mergeCell ref="A119:C119"/>
    <mergeCell ref="A120:C120"/>
    <mergeCell ref="A121:C121"/>
    <mergeCell ref="B115:C115"/>
    <mergeCell ref="A118:C118"/>
    <mergeCell ref="A117:F117"/>
    <mergeCell ref="B113:C113"/>
    <mergeCell ref="B114:C114"/>
    <mergeCell ref="A103:A114"/>
    <mergeCell ref="B1:E1"/>
    <mergeCell ref="B108:C10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17"/>
  <sheetViews>
    <sheetView workbookViewId="0">
      <selection activeCell="B26" sqref="B26"/>
    </sheetView>
  </sheetViews>
  <sheetFormatPr defaultColWidth="9.140625" defaultRowHeight="15" x14ac:dyDescent="0.25"/>
  <cols>
    <col min="1" max="1" width="5.42578125" style="39" customWidth="1"/>
    <col min="2" max="2" width="22.7109375" style="39" customWidth="1"/>
    <col min="3" max="4" width="6.28515625" style="39" bestFit="1" customWidth="1"/>
    <col min="5" max="5" width="5.42578125" style="39" bestFit="1" customWidth="1"/>
    <col min="6" max="6" width="9" style="39" customWidth="1"/>
    <col min="7" max="7" width="6.28515625" style="39" customWidth="1"/>
    <col min="8" max="8" width="6.140625" style="39" customWidth="1"/>
    <col min="9" max="9" width="4.85546875" style="39" customWidth="1"/>
    <col min="10" max="10" width="5.140625" style="39" customWidth="1"/>
    <col min="11" max="11" width="4.7109375" style="39" customWidth="1"/>
    <col min="12" max="12" width="5.85546875" style="39" customWidth="1"/>
    <col min="13" max="13" width="5.28515625" style="105" customWidth="1"/>
    <col min="14" max="14" width="7.42578125" style="106" customWidth="1"/>
    <col min="15" max="15" width="6.140625" style="106" customWidth="1"/>
    <col min="16" max="16" width="4.28515625" style="106" customWidth="1"/>
    <col min="17" max="17" width="5.28515625" style="106" customWidth="1"/>
    <col min="18" max="18" width="5.140625" style="106" customWidth="1"/>
    <col min="19" max="19" width="6" style="106" customWidth="1"/>
    <col min="20" max="20" width="10.42578125" style="106" customWidth="1"/>
    <col min="21" max="21" width="6.42578125" style="106" customWidth="1"/>
    <col min="22" max="22" width="11.42578125" style="106" customWidth="1"/>
    <col min="23" max="23" width="6.85546875" style="106" customWidth="1"/>
    <col min="24" max="24" width="11.85546875" style="39" customWidth="1"/>
    <col min="25" max="25" width="9.28515625" style="39" customWidth="1"/>
    <col min="26" max="26" width="9.42578125" style="39" customWidth="1"/>
    <col min="27" max="27" width="10.140625" style="39" customWidth="1"/>
    <col min="28" max="28" width="12.42578125" style="39" customWidth="1"/>
    <col min="29" max="29" width="7.28515625" style="39" customWidth="1"/>
    <col min="30" max="30" width="14.7109375" style="39" customWidth="1"/>
    <col min="31" max="31" width="11.42578125" style="39" customWidth="1"/>
    <col min="32" max="32" width="14.7109375" style="39" customWidth="1"/>
    <col min="33" max="34" width="10.85546875" style="39" customWidth="1"/>
    <col min="35" max="36" width="10.140625" style="39" customWidth="1"/>
    <col min="37" max="37" width="6.28515625" style="39" customWidth="1"/>
    <col min="38" max="16384" width="9.140625" style="39"/>
  </cols>
  <sheetData>
    <row r="1" spans="1:28" x14ac:dyDescent="0.25"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40"/>
    </row>
    <row r="2" spans="1:28" ht="21" customHeight="1" thickBot="1" x14ac:dyDescent="0.3">
      <c r="A2" s="39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8" ht="30.6" customHeight="1" x14ac:dyDescent="0.25">
      <c r="B3" s="598" t="s">
        <v>141</v>
      </c>
      <c r="C3" s="600" t="s">
        <v>142</v>
      </c>
      <c r="D3" s="601"/>
      <c r="E3" s="601"/>
      <c r="F3" s="604" t="s">
        <v>143</v>
      </c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6" t="s">
        <v>144</v>
      </c>
      <c r="AA3" s="609" t="s">
        <v>145</v>
      </c>
    </row>
    <row r="4" spans="1:28" ht="19.5" customHeight="1" x14ac:dyDescent="0.25">
      <c r="B4" s="599"/>
      <c r="C4" s="602"/>
      <c r="D4" s="603"/>
      <c r="E4" s="603"/>
      <c r="F4" s="611" t="s">
        <v>146</v>
      </c>
      <c r="G4" s="585" t="s">
        <v>147</v>
      </c>
      <c r="H4" s="584" t="s">
        <v>148</v>
      </c>
      <c r="I4" s="584"/>
      <c r="J4" s="584"/>
      <c r="K4" s="584"/>
      <c r="L4" s="585" t="s">
        <v>147</v>
      </c>
      <c r="M4" s="584" t="s">
        <v>149</v>
      </c>
      <c r="N4" s="584"/>
      <c r="O4" s="585" t="s">
        <v>147</v>
      </c>
      <c r="P4" s="591" t="s">
        <v>150</v>
      </c>
      <c r="Q4" s="593"/>
      <c r="R4" s="594"/>
      <c r="S4" s="585" t="s">
        <v>147</v>
      </c>
      <c r="T4" s="584" t="s">
        <v>151</v>
      </c>
      <c r="U4" s="585" t="s">
        <v>147</v>
      </c>
      <c r="V4" s="584" t="s">
        <v>152</v>
      </c>
      <c r="W4" s="585" t="s">
        <v>147</v>
      </c>
      <c r="X4" s="584" t="s">
        <v>153</v>
      </c>
      <c r="Y4" s="586" t="s">
        <v>154</v>
      </c>
      <c r="Z4" s="607"/>
      <c r="AA4" s="610"/>
    </row>
    <row r="5" spans="1:28" ht="44.1" customHeight="1" x14ac:dyDescent="0.25">
      <c r="B5" s="599"/>
      <c r="C5" s="587" t="s">
        <v>155</v>
      </c>
      <c r="D5" s="589" t="s">
        <v>156</v>
      </c>
      <c r="E5" s="591" t="s">
        <v>157</v>
      </c>
      <c r="F5" s="611"/>
      <c r="G5" s="585"/>
      <c r="H5" s="584"/>
      <c r="I5" s="584"/>
      <c r="J5" s="584"/>
      <c r="K5" s="584"/>
      <c r="L5" s="585"/>
      <c r="M5" s="584"/>
      <c r="N5" s="584"/>
      <c r="O5" s="585"/>
      <c r="P5" s="595"/>
      <c r="Q5" s="596"/>
      <c r="R5" s="597"/>
      <c r="S5" s="585"/>
      <c r="T5" s="584"/>
      <c r="U5" s="585"/>
      <c r="V5" s="584"/>
      <c r="W5" s="585"/>
      <c r="X5" s="584"/>
      <c r="Y5" s="586"/>
      <c r="Z5" s="607"/>
      <c r="AA5" s="610"/>
    </row>
    <row r="6" spans="1:28" ht="13.35" customHeight="1" thickBot="1" x14ac:dyDescent="0.3">
      <c r="B6" s="588"/>
      <c r="C6" s="588"/>
      <c r="D6" s="590"/>
      <c r="E6" s="592"/>
      <c r="F6" s="42" t="s">
        <v>158</v>
      </c>
      <c r="G6" s="43"/>
      <c r="H6" s="44" t="s">
        <v>159</v>
      </c>
      <c r="I6" s="44" t="s">
        <v>160</v>
      </c>
      <c r="J6" s="45" t="s">
        <v>161</v>
      </c>
      <c r="K6" s="45" t="s">
        <v>162</v>
      </c>
      <c r="L6" s="43"/>
      <c r="M6" s="45" t="s">
        <v>163</v>
      </c>
      <c r="N6" s="45" t="s">
        <v>164</v>
      </c>
      <c r="O6" s="585"/>
      <c r="P6" s="44" t="s">
        <v>165</v>
      </c>
      <c r="Q6" s="44" t="s">
        <v>166</v>
      </c>
      <c r="R6" s="44" t="s">
        <v>167</v>
      </c>
      <c r="S6" s="43"/>
      <c r="T6" s="46" t="s">
        <v>168</v>
      </c>
      <c r="U6" s="47"/>
      <c r="V6" s="46" t="s">
        <v>169</v>
      </c>
      <c r="W6" s="48"/>
      <c r="X6" s="48"/>
      <c r="Y6" s="48" t="s">
        <v>170</v>
      </c>
      <c r="Z6" s="608"/>
      <c r="AA6" s="610"/>
    </row>
    <row r="7" spans="1:28" ht="12.75" hidden="1" customHeight="1" x14ac:dyDescent="0.25">
      <c r="A7" s="49">
        <v>1</v>
      </c>
      <c r="B7" s="50" t="s">
        <v>171</v>
      </c>
      <c r="C7" s="50">
        <v>0</v>
      </c>
      <c r="D7" s="51">
        <v>250</v>
      </c>
      <c r="E7" s="52">
        <v>350</v>
      </c>
      <c r="F7" s="50">
        <v>12.5</v>
      </c>
      <c r="G7" s="53"/>
      <c r="H7" s="54">
        <v>25</v>
      </c>
      <c r="I7" s="54">
        <v>12.5</v>
      </c>
      <c r="J7" s="54">
        <v>17.5</v>
      </c>
      <c r="K7" s="54">
        <v>15</v>
      </c>
      <c r="L7" s="53"/>
      <c r="M7" s="54">
        <v>17.5</v>
      </c>
      <c r="N7" s="54">
        <v>15</v>
      </c>
      <c r="O7" s="585"/>
      <c r="P7" s="54">
        <v>25</v>
      </c>
      <c r="Q7" s="54">
        <v>17.5</v>
      </c>
      <c r="R7" s="54">
        <v>12.5</v>
      </c>
      <c r="S7" s="53"/>
      <c r="T7" s="55">
        <v>25</v>
      </c>
      <c r="U7" s="56"/>
      <c r="V7" s="54">
        <v>7.5</v>
      </c>
      <c r="W7" s="54"/>
      <c r="X7" s="54">
        <v>7.5</v>
      </c>
      <c r="Y7" s="57">
        <v>15</v>
      </c>
      <c r="Z7" s="58">
        <f>F7+H7+I7+J7+K7+Q7+R7+P7+M7+N7+T7+V7+X7+Y7</f>
        <v>225</v>
      </c>
      <c r="AA7" s="59"/>
    </row>
    <row r="8" spans="1:28" ht="12.75" hidden="1" customHeight="1" x14ac:dyDescent="0.25">
      <c r="A8" s="49">
        <v>2</v>
      </c>
      <c r="B8" s="60" t="s">
        <v>172</v>
      </c>
      <c r="C8" s="61">
        <v>0</v>
      </c>
      <c r="D8" s="62">
        <v>150</v>
      </c>
      <c r="E8" s="63">
        <v>250</v>
      </c>
      <c r="F8" s="61">
        <v>10</v>
      </c>
      <c r="G8" s="64"/>
      <c r="H8" s="65">
        <v>20</v>
      </c>
      <c r="I8" s="65">
        <v>10</v>
      </c>
      <c r="J8" s="65">
        <v>15</v>
      </c>
      <c r="K8" s="65">
        <v>12.5</v>
      </c>
      <c r="L8" s="64"/>
      <c r="M8" s="65">
        <v>15</v>
      </c>
      <c r="N8" s="65">
        <v>12.5</v>
      </c>
      <c r="O8" s="66"/>
      <c r="P8" s="65">
        <v>20</v>
      </c>
      <c r="Q8" s="65">
        <v>15</v>
      </c>
      <c r="R8" s="65">
        <v>10</v>
      </c>
      <c r="S8" s="64"/>
      <c r="T8" s="65">
        <v>20</v>
      </c>
      <c r="U8" s="65"/>
      <c r="V8" s="65">
        <v>5</v>
      </c>
      <c r="W8" s="65"/>
      <c r="X8" s="65">
        <v>5</v>
      </c>
      <c r="Y8" s="67">
        <v>12.5</v>
      </c>
      <c r="Z8" s="68">
        <f t="shared" ref="Z8:Z16" si="0">F8+H8+I8+J8+K8+Q8+R8+P8+M8+N8+T8+V8+X8+Y8</f>
        <v>182.5</v>
      </c>
      <c r="AA8" s="59"/>
    </row>
    <row r="9" spans="1:28" ht="12.75" hidden="1" customHeight="1" x14ac:dyDescent="0.25">
      <c r="A9" s="49">
        <v>3</v>
      </c>
      <c r="B9" s="60" t="s">
        <v>173</v>
      </c>
      <c r="C9" s="61">
        <v>0</v>
      </c>
      <c r="D9" s="62">
        <v>75</v>
      </c>
      <c r="E9" s="63">
        <v>150</v>
      </c>
      <c r="F9" s="61">
        <v>7.5</v>
      </c>
      <c r="G9" s="64"/>
      <c r="H9" s="65">
        <v>15</v>
      </c>
      <c r="I9" s="65">
        <v>7.5</v>
      </c>
      <c r="J9" s="65">
        <v>12.5</v>
      </c>
      <c r="K9" s="65">
        <v>10</v>
      </c>
      <c r="L9" s="64"/>
      <c r="M9" s="65">
        <v>12.5</v>
      </c>
      <c r="N9" s="65">
        <v>10</v>
      </c>
      <c r="O9" s="69"/>
      <c r="P9" s="65">
        <v>15</v>
      </c>
      <c r="Q9" s="65">
        <v>12.5</v>
      </c>
      <c r="R9" s="65">
        <v>7.5</v>
      </c>
      <c r="S9" s="64"/>
      <c r="T9" s="65">
        <v>15</v>
      </c>
      <c r="U9" s="65"/>
      <c r="V9" s="65">
        <v>5</v>
      </c>
      <c r="W9" s="65"/>
      <c r="X9" s="65">
        <v>5</v>
      </c>
      <c r="Y9" s="67">
        <v>10</v>
      </c>
      <c r="Z9" s="68">
        <f t="shared" si="0"/>
        <v>145</v>
      </c>
      <c r="AA9" s="59"/>
    </row>
    <row r="10" spans="1:28" ht="12.75" hidden="1" customHeight="1" x14ac:dyDescent="0.25">
      <c r="A10" s="49">
        <v>4</v>
      </c>
      <c r="B10" s="60" t="s">
        <v>174</v>
      </c>
      <c r="C10" s="61">
        <v>0</v>
      </c>
      <c r="D10" s="62">
        <v>50</v>
      </c>
      <c r="E10" s="63">
        <v>100</v>
      </c>
      <c r="F10" s="61">
        <v>5</v>
      </c>
      <c r="G10" s="64"/>
      <c r="H10" s="65">
        <v>10</v>
      </c>
      <c r="I10" s="65">
        <v>5</v>
      </c>
      <c r="J10" s="65">
        <v>10</v>
      </c>
      <c r="K10" s="65">
        <v>7.5</v>
      </c>
      <c r="L10" s="64"/>
      <c r="M10" s="65">
        <v>10</v>
      </c>
      <c r="N10" s="65">
        <v>7.5</v>
      </c>
      <c r="O10" s="64"/>
      <c r="P10" s="65">
        <v>10</v>
      </c>
      <c r="Q10" s="65">
        <v>10</v>
      </c>
      <c r="R10" s="65">
        <v>5</v>
      </c>
      <c r="S10" s="64"/>
      <c r="T10" s="65">
        <v>10</v>
      </c>
      <c r="U10" s="65"/>
      <c r="V10" s="65">
        <v>5</v>
      </c>
      <c r="W10" s="65"/>
      <c r="X10" s="65">
        <v>5</v>
      </c>
      <c r="Y10" s="67">
        <v>7.5</v>
      </c>
      <c r="Z10" s="68">
        <f t="shared" si="0"/>
        <v>107.5</v>
      </c>
      <c r="AA10" s="59"/>
    </row>
    <row r="11" spans="1:28" ht="12.75" hidden="1" customHeight="1" x14ac:dyDescent="0.25">
      <c r="A11" s="49">
        <v>5</v>
      </c>
      <c r="B11" s="70" t="s">
        <v>175</v>
      </c>
      <c r="C11" s="71">
        <v>0</v>
      </c>
      <c r="D11" s="72">
        <v>10</v>
      </c>
      <c r="E11" s="73">
        <v>50</v>
      </c>
      <c r="F11" s="71">
        <v>2.5</v>
      </c>
      <c r="G11" s="64"/>
      <c r="H11" s="74">
        <v>5</v>
      </c>
      <c r="I11" s="74">
        <v>2.5</v>
      </c>
      <c r="J11" s="74">
        <v>5</v>
      </c>
      <c r="K11" s="74">
        <v>5</v>
      </c>
      <c r="L11" s="64"/>
      <c r="M11" s="74">
        <v>5</v>
      </c>
      <c r="N11" s="74">
        <v>5</v>
      </c>
      <c r="O11" s="64"/>
      <c r="P11" s="74">
        <v>5</v>
      </c>
      <c r="Q11" s="74">
        <v>5</v>
      </c>
      <c r="R11" s="74">
        <v>2.5</v>
      </c>
      <c r="S11" s="64"/>
      <c r="T11" s="74">
        <v>5</v>
      </c>
      <c r="U11" s="65"/>
      <c r="V11" s="74">
        <v>5</v>
      </c>
      <c r="W11" s="74"/>
      <c r="X11" s="74">
        <v>5</v>
      </c>
      <c r="Y11" s="75">
        <v>5</v>
      </c>
      <c r="Z11" s="76">
        <f t="shared" si="0"/>
        <v>62.5</v>
      </c>
      <c r="AA11" s="59"/>
    </row>
    <row r="12" spans="1:28" x14ac:dyDescent="0.25">
      <c r="A12" s="49">
        <v>6</v>
      </c>
      <c r="B12" s="77" t="s">
        <v>176</v>
      </c>
      <c r="C12" s="78">
        <v>0</v>
      </c>
      <c r="D12" s="79">
        <v>5</v>
      </c>
      <c r="E12" s="79">
        <v>25</v>
      </c>
      <c r="F12" s="78">
        <v>0.5</v>
      </c>
      <c r="G12" s="64">
        <f>F12*4</f>
        <v>2</v>
      </c>
      <c r="H12" s="78">
        <v>2.5</v>
      </c>
      <c r="I12" s="78">
        <v>0.5</v>
      </c>
      <c r="J12" s="78">
        <v>2.5</v>
      </c>
      <c r="K12" s="78">
        <v>2.5</v>
      </c>
      <c r="L12" s="64">
        <f>H12*3+I12*3+J12+K12*2</f>
        <v>16.5</v>
      </c>
      <c r="M12" s="78">
        <v>2.5</v>
      </c>
      <c r="N12" s="78">
        <v>2.5</v>
      </c>
      <c r="O12" s="64">
        <f>M12+N12</f>
        <v>5</v>
      </c>
      <c r="P12" s="78">
        <v>2.5</v>
      </c>
      <c r="Q12" s="78">
        <v>2.5</v>
      </c>
      <c r="R12" s="78">
        <v>0.5</v>
      </c>
      <c r="S12" s="64">
        <f t="shared" ref="S12:S17" si="1">(P12+Q12+R12)*2</f>
        <v>11</v>
      </c>
      <c r="T12" s="78">
        <v>2.5</v>
      </c>
      <c r="U12" s="64">
        <f>T12*5</f>
        <v>12.5</v>
      </c>
      <c r="V12" s="78">
        <v>2.5</v>
      </c>
      <c r="W12" s="64">
        <f>V12*4</f>
        <v>10</v>
      </c>
      <c r="X12" s="78">
        <v>2.5</v>
      </c>
      <c r="Y12" s="80">
        <v>2.5</v>
      </c>
      <c r="Z12" s="81">
        <f t="shared" si="0"/>
        <v>29</v>
      </c>
      <c r="AA12" s="82">
        <f>G12+L12+O12+S12+U12+W12+X12+Y12</f>
        <v>62</v>
      </c>
    </row>
    <row r="13" spans="1:28" x14ac:dyDescent="0.25">
      <c r="A13" s="49">
        <v>5</v>
      </c>
      <c r="B13" s="83" t="s">
        <v>175</v>
      </c>
      <c r="C13" s="84">
        <v>0</v>
      </c>
      <c r="D13" s="85">
        <v>10</v>
      </c>
      <c r="E13" s="86">
        <v>50</v>
      </c>
      <c r="F13" s="84">
        <v>2.5</v>
      </c>
      <c r="G13" s="64">
        <f t="shared" ref="G13:G17" si="2">F13*4</f>
        <v>10</v>
      </c>
      <c r="H13" s="87">
        <v>5</v>
      </c>
      <c r="I13" s="87">
        <v>2.5</v>
      </c>
      <c r="J13" s="87">
        <v>5</v>
      </c>
      <c r="K13" s="87">
        <v>5</v>
      </c>
      <c r="L13" s="64">
        <f t="shared" ref="L13:L17" si="3">H13*3+I13*3+J13+K13*2</f>
        <v>37.5</v>
      </c>
      <c r="M13" s="87">
        <v>5</v>
      </c>
      <c r="N13" s="87">
        <v>5</v>
      </c>
      <c r="O13" s="64">
        <f t="shared" ref="O13:O17" si="4">M13+N13</f>
        <v>10</v>
      </c>
      <c r="P13" s="87">
        <v>5</v>
      </c>
      <c r="Q13" s="87">
        <v>5</v>
      </c>
      <c r="R13" s="87">
        <v>2.5</v>
      </c>
      <c r="S13" s="64">
        <f t="shared" si="1"/>
        <v>25</v>
      </c>
      <c r="T13" s="87">
        <v>5</v>
      </c>
      <c r="U13" s="64">
        <f t="shared" ref="U13:U17" si="5">T13*5</f>
        <v>25</v>
      </c>
      <c r="V13" s="87">
        <v>5</v>
      </c>
      <c r="W13" s="64">
        <f t="shared" ref="W13:W17" si="6">V13*4</f>
        <v>20</v>
      </c>
      <c r="X13" s="87">
        <v>5</v>
      </c>
      <c r="Y13" s="88">
        <v>5</v>
      </c>
      <c r="Z13" s="89">
        <f t="shared" si="0"/>
        <v>62.5</v>
      </c>
      <c r="AA13" s="82">
        <f t="shared" ref="AA13:AA17" si="7">G13+L13+O13+S13+U13+W13+X13+Y13</f>
        <v>137.5</v>
      </c>
    </row>
    <row r="14" spans="1:28" x14ac:dyDescent="0.25">
      <c r="A14" s="49">
        <v>4</v>
      </c>
      <c r="B14" s="60" t="s">
        <v>174</v>
      </c>
      <c r="C14" s="61">
        <v>0</v>
      </c>
      <c r="D14" s="62">
        <v>50</v>
      </c>
      <c r="E14" s="63">
        <v>100</v>
      </c>
      <c r="F14" s="61">
        <v>5</v>
      </c>
      <c r="G14" s="64">
        <f t="shared" si="2"/>
        <v>20</v>
      </c>
      <c r="H14" s="65">
        <v>10</v>
      </c>
      <c r="I14" s="65">
        <v>5</v>
      </c>
      <c r="J14" s="65">
        <v>10</v>
      </c>
      <c r="K14" s="65">
        <v>7.5</v>
      </c>
      <c r="L14" s="64">
        <f t="shared" si="3"/>
        <v>70</v>
      </c>
      <c r="M14" s="65">
        <v>10</v>
      </c>
      <c r="N14" s="65">
        <v>7.5</v>
      </c>
      <c r="O14" s="64">
        <f t="shared" si="4"/>
        <v>17.5</v>
      </c>
      <c r="P14" s="65">
        <v>10</v>
      </c>
      <c r="Q14" s="65">
        <v>10</v>
      </c>
      <c r="R14" s="65">
        <v>5</v>
      </c>
      <c r="S14" s="64">
        <f t="shared" si="1"/>
        <v>50</v>
      </c>
      <c r="T14" s="65">
        <v>10</v>
      </c>
      <c r="U14" s="64">
        <f t="shared" si="5"/>
        <v>50</v>
      </c>
      <c r="V14" s="65">
        <v>5</v>
      </c>
      <c r="W14" s="64">
        <f t="shared" si="6"/>
        <v>20</v>
      </c>
      <c r="X14" s="65">
        <v>5</v>
      </c>
      <c r="Y14" s="67">
        <v>7.5</v>
      </c>
      <c r="Z14" s="90">
        <f t="shared" si="0"/>
        <v>107.5</v>
      </c>
      <c r="AA14" s="82">
        <f t="shared" si="7"/>
        <v>240</v>
      </c>
    </row>
    <row r="15" spans="1:28" x14ac:dyDescent="0.25">
      <c r="A15" s="49">
        <v>3</v>
      </c>
      <c r="B15" s="60" t="s">
        <v>173</v>
      </c>
      <c r="C15" s="61">
        <v>0</v>
      </c>
      <c r="D15" s="62">
        <v>75</v>
      </c>
      <c r="E15" s="63">
        <v>150</v>
      </c>
      <c r="F15" s="61">
        <v>7.5</v>
      </c>
      <c r="G15" s="64">
        <f t="shared" si="2"/>
        <v>30</v>
      </c>
      <c r="H15" s="65">
        <v>15</v>
      </c>
      <c r="I15" s="65">
        <v>7.5</v>
      </c>
      <c r="J15" s="65">
        <v>12.5</v>
      </c>
      <c r="K15" s="65">
        <v>10</v>
      </c>
      <c r="L15" s="64">
        <f t="shared" si="3"/>
        <v>100</v>
      </c>
      <c r="M15" s="65">
        <v>12.5</v>
      </c>
      <c r="N15" s="65">
        <v>10</v>
      </c>
      <c r="O15" s="64">
        <f t="shared" si="4"/>
        <v>22.5</v>
      </c>
      <c r="P15" s="65">
        <v>15</v>
      </c>
      <c r="Q15" s="65">
        <v>12.5</v>
      </c>
      <c r="R15" s="65">
        <v>7.5</v>
      </c>
      <c r="S15" s="64">
        <f t="shared" si="1"/>
        <v>70</v>
      </c>
      <c r="T15" s="65">
        <v>15</v>
      </c>
      <c r="U15" s="64">
        <f t="shared" si="5"/>
        <v>75</v>
      </c>
      <c r="V15" s="65">
        <v>5</v>
      </c>
      <c r="W15" s="64">
        <f t="shared" si="6"/>
        <v>20</v>
      </c>
      <c r="X15" s="65">
        <v>5</v>
      </c>
      <c r="Y15" s="67">
        <v>10</v>
      </c>
      <c r="Z15" s="90">
        <f t="shared" si="0"/>
        <v>145</v>
      </c>
      <c r="AA15" s="82">
        <f t="shared" si="7"/>
        <v>332.5</v>
      </c>
    </row>
    <row r="16" spans="1:28" x14ac:dyDescent="0.25">
      <c r="A16" s="49">
        <v>2</v>
      </c>
      <c r="B16" s="60" t="s">
        <v>172</v>
      </c>
      <c r="C16" s="61">
        <v>0</v>
      </c>
      <c r="D16" s="62">
        <v>150</v>
      </c>
      <c r="E16" s="63">
        <v>250</v>
      </c>
      <c r="F16" s="61">
        <v>10</v>
      </c>
      <c r="G16" s="64">
        <f t="shared" si="2"/>
        <v>40</v>
      </c>
      <c r="H16" s="65">
        <v>20</v>
      </c>
      <c r="I16" s="65">
        <v>10</v>
      </c>
      <c r="J16" s="65">
        <v>15</v>
      </c>
      <c r="K16" s="65">
        <v>12.5</v>
      </c>
      <c r="L16" s="64">
        <f t="shared" si="3"/>
        <v>130</v>
      </c>
      <c r="M16" s="65">
        <v>15</v>
      </c>
      <c r="N16" s="65">
        <v>12.5</v>
      </c>
      <c r="O16" s="64">
        <f t="shared" si="4"/>
        <v>27.5</v>
      </c>
      <c r="P16" s="65">
        <v>20</v>
      </c>
      <c r="Q16" s="65">
        <v>15</v>
      </c>
      <c r="R16" s="65">
        <v>10</v>
      </c>
      <c r="S16" s="64">
        <f t="shared" si="1"/>
        <v>90</v>
      </c>
      <c r="T16" s="65">
        <v>20</v>
      </c>
      <c r="U16" s="64">
        <f t="shared" si="5"/>
        <v>100</v>
      </c>
      <c r="V16" s="65">
        <v>5</v>
      </c>
      <c r="W16" s="64">
        <f t="shared" si="6"/>
        <v>20</v>
      </c>
      <c r="X16" s="65">
        <v>5</v>
      </c>
      <c r="Y16" s="67">
        <v>12.5</v>
      </c>
      <c r="Z16" s="90">
        <f t="shared" si="0"/>
        <v>182.5</v>
      </c>
      <c r="AA16" s="82">
        <f t="shared" si="7"/>
        <v>425</v>
      </c>
    </row>
    <row r="17" spans="1:27" ht="15.75" thickBot="1" x14ac:dyDescent="0.3">
      <c r="A17" s="49">
        <v>1</v>
      </c>
      <c r="B17" s="91" t="s">
        <v>171</v>
      </c>
      <c r="C17" s="92">
        <v>0</v>
      </c>
      <c r="D17" s="93">
        <v>250</v>
      </c>
      <c r="E17" s="94">
        <v>350</v>
      </c>
      <c r="F17" s="95">
        <v>12.5</v>
      </c>
      <c r="G17" s="96">
        <f t="shared" si="2"/>
        <v>50</v>
      </c>
      <c r="H17" s="97">
        <v>25</v>
      </c>
      <c r="I17" s="98">
        <v>12.5</v>
      </c>
      <c r="J17" s="99">
        <v>17.5</v>
      </c>
      <c r="K17" s="99">
        <v>15</v>
      </c>
      <c r="L17" s="96">
        <f t="shared" si="3"/>
        <v>160</v>
      </c>
      <c r="M17" s="99">
        <v>17.5</v>
      </c>
      <c r="N17" s="99">
        <v>15</v>
      </c>
      <c r="O17" s="96">
        <f t="shared" si="4"/>
        <v>32.5</v>
      </c>
      <c r="P17" s="97">
        <v>25</v>
      </c>
      <c r="Q17" s="99">
        <v>17.5</v>
      </c>
      <c r="R17" s="99">
        <v>12.5</v>
      </c>
      <c r="S17" s="96">
        <f t="shared" si="1"/>
        <v>110</v>
      </c>
      <c r="T17" s="100">
        <v>25</v>
      </c>
      <c r="U17" s="96">
        <f t="shared" si="5"/>
        <v>125</v>
      </c>
      <c r="V17" s="99">
        <v>7.5</v>
      </c>
      <c r="W17" s="96">
        <f t="shared" si="6"/>
        <v>30</v>
      </c>
      <c r="X17" s="99">
        <v>7.5</v>
      </c>
      <c r="Y17" s="101">
        <v>15</v>
      </c>
      <c r="Z17" s="102">
        <f>F17+H17+I17+J17+K17+Q17+R17+P17+M17+N17+T17+V17+X17+Y17</f>
        <v>225</v>
      </c>
      <c r="AA17" s="103">
        <f t="shared" si="7"/>
        <v>530</v>
      </c>
    </row>
    <row r="18" spans="1:27" x14ac:dyDescent="0.25">
      <c r="A18" s="49">
        <v>7</v>
      </c>
      <c r="B18" s="583" t="s">
        <v>177</v>
      </c>
      <c r="C18" s="583"/>
      <c r="D18" s="583"/>
      <c r="E18" s="583"/>
      <c r="F18" s="583"/>
      <c r="G18" s="583"/>
      <c r="H18" s="583"/>
      <c r="I18" s="583"/>
      <c r="J18" s="58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7" x14ac:dyDescent="0.25">
      <c r="B19" s="104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7" x14ac:dyDescent="0.25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7" x14ac:dyDescent="0.25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7" x14ac:dyDescent="0.25"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7" x14ac:dyDescent="0.25"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7" x14ac:dyDescent="0.25"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7" x14ac:dyDescent="0.25"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7" x14ac:dyDescent="0.25"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7" x14ac:dyDescent="0.25"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7" x14ac:dyDescent="0.25"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7" x14ac:dyDescent="0.25"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7" x14ac:dyDescent="0.25"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7" x14ac:dyDescent="0.25"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7" x14ac:dyDescent="0.25"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="39" customFormat="1" x14ac:dyDescent="0.25"/>
    <row r="34" s="39" customFormat="1" x14ac:dyDescent="0.25"/>
    <row r="35" s="39" customFormat="1" x14ac:dyDescent="0.25"/>
    <row r="36" s="39" customFormat="1" x14ac:dyDescent="0.25"/>
    <row r="37" s="39" customFormat="1" x14ac:dyDescent="0.25"/>
    <row r="38" s="39" customFormat="1" x14ac:dyDescent="0.25"/>
    <row r="39" s="39" customFormat="1" x14ac:dyDescent="0.25"/>
    <row r="40" s="39" customFormat="1" x14ac:dyDescent="0.25"/>
    <row r="41" s="39" customFormat="1" x14ac:dyDescent="0.25"/>
    <row r="42" s="39" customFormat="1" x14ac:dyDescent="0.25"/>
    <row r="43" s="39" customFormat="1" x14ac:dyDescent="0.25"/>
    <row r="44" s="39" customFormat="1" x14ac:dyDescent="0.25"/>
    <row r="45" s="39" customFormat="1" x14ac:dyDescent="0.25"/>
    <row r="46" s="39" customFormat="1" x14ac:dyDescent="0.25"/>
    <row r="47" s="39" customFormat="1" x14ac:dyDescent="0.25"/>
    <row r="48" s="39" customFormat="1" x14ac:dyDescent="0.25"/>
    <row r="49" s="39" customFormat="1" x14ac:dyDescent="0.25"/>
    <row r="50" s="39" customFormat="1" x14ac:dyDescent="0.25"/>
    <row r="51" s="39" customFormat="1" x14ac:dyDescent="0.25"/>
    <row r="52" s="39" customFormat="1" x14ac:dyDescent="0.25"/>
    <row r="53" s="39" customFormat="1" x14ac:dyDescent="0.25"/>
    <row r="54" s="39" customFormat="1" x14ac:dyDescent="0.25"/>
    <row r="55" s="39" customFormat="1" x14ac:dyDescent="0.25"/>
    <row r="56" s="39" customFormat="1" x14ac:dyDescent="0.25"/>
    <row r="57" s="39" customFormat="1" x14ac:dyDescent="0.25"/>
    <row r="58" s="39" customFormat="1" x14ac:dyDescent="0.25"/>
    <row r="59" s="39" customFormat="1" x14ac:dyDescent="0.25"/>
    <row r="60" s="39" customFormat="1" x14ac:dyDescent="0.25"/>
    <row r="61" s="39" customFormat="1" x14ac:dyDescent="0.25"/>
    <row r="62" s="39" customFormat="1" x14ac:dyDescent="0.25"/>
    <row r="63" s="39" customFormat="1" x14ac:dyDescent="0.25"/>
    <row r="64" s="39" customFormat="1" x14ac:dyDescent="0.25"/>
    <row r="65" s="39" customFormat="1" x14ac:dyDescent="0.25"/>
    <row r="66" s="39" customFormat="1" x14ac:dyDescent="0.25"/>
    <row r="67" s="39" customFormat="1" x14ac:dyDescent="0.25"/>
    <row r="68" s="39" customFormat="1" x14ac:dyDescent="0.25"/>
    <row r="69" s="39" customFormat="1" x14ac:dyDescent="0.25"/>
    <row r="70" s="39" customFormat="1" x14ac:dyDescent="0.25"/>
    <row r="71" s="39" customFormat="1" x14ac:dyDescent="0.25"/>
    <row r="72" s="39" customFormat="1" x14ac:dyDescent="0.25"/>
    <row r="73" s="39" customFormat="1" x14ac:dyDescent="0.25"/>
    <row r="74" s="39" customFormat="1" x14ac:dyDescent="0.25"/>
    <row r="75" s="39" customFormat="1" x14ac:dyDescent="0.25"/>
    <row r="76" s="39" customFormat="1" x14ac:dyDescent="0.25"/>
    <row r="77" s="39" customFormat="1" x14ac:dyDescent="0.25"/>
    <row r="78" s="39" customFormat="1" x14ac:dyDescent="0.25"/>
    <row r="79" s="39" customFormat="1" x14ac:dyDescent="0.25"/>
    <row r="80" s="39" customFormat="1" x14ac:dyDescent="0.25"/>
    <row r="81" s="39" customFormat="1" x14ac:dyDescent="0.25"/>
    <row r="82" s="39" customFormat="1" x14ac:dyDescent="0.25"/>
    <row r="83" s="39" customFormat="1" x14ac:dyDescent="0.25"/>
    <row r="84" s="39" customFormat="1" x14ac:dyDescent="0.25"/>
    <row r="85" s="39" customFormat="1" x14ac:dyDescent="0.25"/>
    <row r="86" s="39" customFormat="1" x14ac:dyDescent="0.25"/>
    <row r="87" s="39" customFormat="1" x14ac:dyDescent="0.25"/>
    <row r="88" s="39" customFormat="1" x14ac:dyDescent="0.25"/>
    <row r="89" s="39" customFormat="1" x14ac:dyDescent="0.25"/>
    <row r="90" s="39" customFormat="1" x14ac:dyDescent="0.25"/>
    <row r="91" s="39" customFormat="1" x14ac:dyDescent="0.25"/>
    <row r="92" s="39" customFormat="1" x14ac:dyDescent="0.25"/>
    <row r="93" s="39" customFormat="1" x14ac:dyDescent="0.25"/>
    <row r="94" s="39" customFormat="1" x14ac:dyDescent="0.25"/>
    <row r="95" s="39" customFormat="1" x14ac:dyDescent="0.25"/>
    <row r="96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  <row r="103" s="39" customFormat="1" x14ac:dyDescent="0.25"/>
    <row r="104" s="39" customFormat="1" x14ac:dyDescent="0.25"/>
    <row r="105" s="39" customFormat="1" x14ac:dyDescent="0.25"/>
    <row r="106" s="39" customFormat="1" x14ac:dyDescent="0.25"/>
    <row r="107" s="39" customFormat="1" x14ac:dyDescent="0.25"/>
    <row r="108" s="39" customFormat="1" x14ac:dyDescent="0.25"/>
    <row r="109" s="39" customFormat="1" x14ac:dyDescent="0.25"/>
    <row r="110" s="39" customFormat="1" x14ac:dyDescent="0.25"/>
    <row r="111" s="39" customFormat="1" x14ac:dyDescent="0.25"/>
    <row r="112" s="39" customFormat="1" x14ac:dyDescent="0.25"/>
    <row r="113" s="39" customFormat="1" x14ac:dyDescent="0.25"/>
    <row r="114" s="39" customFormat="1" x14ac:dyDescent="0.25"/>
    <row r="115" s="39" customFormat="1" x14ac:dyDescent="0.25"/>
    <row r="116" s="39" customFormat="1" x14ac:dyDescent="0.25"/>
    <row r="117" s="39" customFormat="1" x14ac:dyDescent="0.25"/>
    <row r="118" s="39" customFormat="1" x14ac:dyDescent="0.25"/>
    <row r="119" s="39" customFormat="1" x14ac:dyDescent="0.25"/>
    <row r="120" s="39" customFormat="1" x14ac:dyDescent="0.25"/>
    <row r="121" s="39" customFormat="1" x14ac:dyDescent="0.25"/>
    <row r="122" s="39" customFormat="1" x14ac:dyDescent="0.25"/>
    <row r="123" s="39" customFormat="1" x14ac:dyDescent="0.25"/>
    <row r="124" s="39" customFormat="1" x14ac:dyDescent="0.25"/>
    <row r="125" s="39" customFormat="1" x14ac:dyDescent="0.25"/>
    <row r="126" s="39" customFormat="1" x14ac:dyDescent="0.25"/>
    <row r="127" s="39" customFormat="1" x14ac:dyDescent="0.25"/>
    <row r="128" s="39" customFormat="1" x14ac:dyDescent="0.25"/>
    <row r="129" s="39" customFormat="1" x14ac:dyDescent="0.25"/>
    <row r="130" s="39" customFormat="1" x14ac:dyDescent="0.25"/>
    <row r="131" s="39" customFormat="1" x14ac:dyDescent="0.25"/>
    <row r="132" s="39" customFormat="1" x14ac:dyDescent="0.25"/>
    <row r="133" s="39" customFormat="1" x14ac:dyDescent="0.25"/>
    <row r="134" s="39" customFormat="1" x14ac:dyDescent="0.25"/>
    <row r="135" s="39" customFormat="1" x14ac:dyDescent="0.25"/>
    <row r="136" s="39" customFormat="1" x14ac:dyDescent="0.25"/>
    <row r="137" s="39" customFormat="1" x14ac:dyDescent="0.25"/>
    <row r="138" s="39" customFormat="1" x14ac:dyDescent="0.25"/>
    <row r="139" s="39" customFormat="1" x14ac:dyDescent="0.25"/>
    <row r="140" s="39" customFormat="1" x14ac:dyDescent="0.25"/>
    <row r="141" s="39" customFormat="1" x14ac:dyDescent="0.25"/>
    <row r="142" s="39" customFormat="1" x14ac:dyDescent="0.25"/>
    <row r="143" s="39" customFormat="1" x14ac:dyDescent="0.25"/>
    <row r="144" s="39" customFormat="1" x14ac:dyDescent="0.25"/>
    <row r="145" s="39" customFormat="1" x14ac:dyDescent="0.25"/>
    <row r="146" s="39" customFormat="1" x14ac:dyDescent="0.25"/>
    <row r="147" s="39" customFormat="1" x14ac:dyDescent="0.25"/>
    <row r="148" s="39" customFormat="1" x14ac:dyDescent="0.25"/>
    <row r="149" s="39" customFormat="1" x14ac:dyDescent="0.25"/>
    <row r="150" s="39" customFormat="1" x14ac:dyDescent="0.25"/>
    <row r="151" s="39" customFormat="1" x14ac:dyDescent="0.25"/>
    <row r="152" s="39" customFormat="1" x14ac:dyDescent="0.25"/>
    <row r="153" s="39" customFormat="1" x14ac:dyDescent="0.25"/>
    <row r="154" s="39" customFormat="1" x14ac:dyDescent="0.25"/>
    <row r="155" s="39" customFormat="1" x14ac:dyDescent="0.25"/>
    <row r="156" s="39" customFormat="1" x14ac:dyDescent="0.25"/>
    <row r="157" s="39" customFormat="1" x14ac:dyDescent="0.25"/>
    <row r="158" s="39" customFormat="1" x14ac:dyDescent="0.25"/>
    <row r="159" s="39" customFormat="1" x14ac:dyDescent="0.25"/>
    <row r="160" s="39" customFormat="1" x14ac:dyDescent="0.25"/>
    <row r="161" s="39" customFormat="1" x14ac:dyDescent="0.25"/>
    <row r="162" s="39" customFormat="1" x14ac:dyDescent="0.25"/>
    <row r="163" s="39" customFormat="1" x14ac:dyDescent="0.25"/>
    <row r="164" s="39" customFormat="1" x14ac:dyDescent="0.25"/>
    <row r="165" s="39" customFormat="1" x14ac:dyDescent="0.25"/>
    <row r="166" s="39" customFormat="1" x14ac:dyDescent="0.25"/>
    <row r="167" s="39" customFormat="1" x14ac:dyDescent="0.25"/>
    <row r="168" s="39" customFormat="1" x14ac:dyDescent="0.25"/>
    <row r="169" s="39" customFormat="1" x14ac:dyDescent="0.25"/>
    <row r="170" s="39" customFormat="1" x14ac:dyDescent="0.25"/>
    <row r="171" s="39" customFormat="1" x14ac:dyDescent="0.25"/>
    <row r="172" s="39" customFormat="1" x14ac:dyDescent="0.25"/>
    <row r="173" s="39" customFormat="1" x14ac:dyDescent="0.25"/>
    <row r="174" s="39" customFormat="1" x14ac:dyDescent="0.25"/>
    <row r="175" s="39" customFormat="1" x14ac:dyDescent="0.25"/>
    <row r="176" s="39" customFormat="1" x14ac:dyDescent="0.25"/>
    <row r="177" s="39" customFormat="1" x14ac:dyDescent="0.25"/>
    <row r="178" s="39" customFormat="1" x14ac:dyDescent="0.25"/>
    <row r="179" s="39" customFormat="1" x14ac:dyDescent="0.25"/>
    <row r="180" s="39" customFormat="1" x14ac:dyDescent="0.25"/>
    <row r="181" s="39" customFormat="1" x14ac:dyDescent="0.25"/>
    <row r="182" s="39" customFormat="1" x14ac:dyDescent="0.25"/>
    <row r="183" s="39" customFormat="1" x14ac:dyDescent="0.25"/>
    <row r="184" s="39" customFormat="1" x14ac:dyDescent="0.25"/>
    <row r="185" s="39" customFormat="1" x14ac:dyDescent="0.25"/>
    <row r="186" s="39" customFormat="1" x14ac:dyDescent="0.25"/>
    <row r="187" s="39" customFormat="1" x14ac:dyDescent="0.25"/>
    <row r="188" s="39" customFormat="1" x14ac:dyDescent="0.25"/>
    <row r="189" s="39" customFormat="1" x14ac:dyDescent="0.25"/>
    <row r="190" s="39" customFormat="1" x14ac:dyDescent="0.25"/>
    <row r="191" s="39" customFormat="1" x14ac:dyDescent="0.25"/>
    <row r="192" s="39" customFormat="1" x14ac:dyDescent="0.25"/>
    <row r="193" s="39" customFormat="1" x14ac:dyDescent="0.25"/>
    <row r="194" s="39" customFormat="1" x14ac:dyDescent="0.25"/>
    <row r="195" s="39" customFormat="1" x14ac:dyDescent="0.25"/>
    <row r="196" s="39" customFormat="1" x14ac:dyDescent="0.25"/>
    <row r="197" s="39" customFormat="1" x14ac:dyDescent="0.25"/>
    <row r="198" s="39" customFormat="1" x14ac:dyDescent="0.25"/>
    <row r="199" s="39" customFormat="1" x14ac:dyDescent="0.25"/>
    <row r="200" s="39" customFormat="1" x14ac:dyDescent="0.25"/>
    <row r="201" s="39" customFormat="1" x14ac:dyDescent="0.25"/>
    <row r="202" s="39" customFormat="1" x14ac:dyDescent="0.25"/>
    <row r="203" s="39" customFormat="1" x14ac:dyDescent="0.25"/>
    <row r="204" s="39" customFormat="1" x14ac:dyDescent="0.25"/>
    <row r="205" s="39" customFormat="1" x14ac:dyDescent="0.25"/>
    <row r="206" s="39" customFormat="1" x14ac:dyDescent="0.25"/>
    <row r="207" s="39" customFormat="1" x14ac:dyDescent="0.25"/>
    <row r="208" s="39" customFormat="1" x14ac:dyDescent="0.25"/>
    <row r="209" s="39" customFormat="1" x14ac:dyDescent="0.25"/>
    <row r="210" s="39" customFormat="1" x14ac:dyDescent="0.25"/>
    <row r="211" s="39" customFormat="1" x14ac:dyDescent="0.25"/>
    <row r="212" s="39" customFormat="1" x14ac:dyDescent="0.25"/>
    <row r="213" s="39" customFormat="1" x14ac:dyDescent="0.25"/>
    <row r="214" s="39" customFormat="1" x14ac:dyDescent="0.25"/>
    <row r="215" s="39" customFormat="1" x14ac:dyDescent="0.25"/>
    <row r="216" s="39" customFormat="1" x14ac:dyDescent="0.25"/>
    <row r="217" s="39" customFormat="1" x14ac:dyDescent="0.25"/>
    <row r="218" s="39" customFormat="1" x14ac:dyDescent="0.25"/>
    <row r="219" s="39" customFormat="1" x14ac:dyDescent="0.25"/>
    <row r="220" s="39" customFormat="1" x14ac:dyDescent="0.25"/>
    <row r="221" s="39" customFormat="1" x14ac:dyDescent="0.25"/>
    <row r="222" s="39" customFormat="1" x14ac:dyDescent="0.25"/>
    <row r="223" s="39" customFormat="1" x14ac:dyDescent="0.25"/>
    <row r="224" s="39" customFormat="1" x14ac:dyDescent="0.25"/>
    <row r="225" s="39" customFormat="1" x14ac:dyDescent="0.25"/>
    <row r="226" s="39" customFormat="1" x14ac:dyDescent="0.25"/>
    <row r="227" s="39" customFormat="1" x14ac:dyDescent="0.25"/>
    <row r="228" s="39" customFormat="1" x14ac:dyDescent="0.25"/>
    <row r="229" s="39" customFormat="1" x14ac:dyDescent="0.25"/>
    <row r="230" s="39" customFormat="1" x14ac:dyDescent="0.25"/>
    <row r="231" s="39" customFormat="1" x14ac:dyDescent="0.25"/>
    <row r="232" s="39" customFormat="1" x14ac:dyDescent="0.25"/>
    <row r="233" s="39" customFormat="1" x14ac:dyDescent="0.25"/>
    <row r="234" s="39" customFormat="1" x14ac:dyDescent="0.25"/>
    <row r="235" s="39" customFormat="1" x14ac:dyDescent="0.25"/>
    <row r="236" s="39" customFormat="1" x14ac:dyDescent="0.25"/>
    <row r="237" s="39" customFormat="1" x14ac:dyDescent="0.25"/>
    <row r="238" s="39" customFormat="1" x14ac:dyDescent="0.25"/>
    <row r="239" s="39" customFormat="1" x14ac:dyDescent="0.25"/>
    <row r="240" s="39" customFormat="1" x14ac:dyDescent="0.25"/>
    <row r="241" s="39" customFormat="1" x14ac:dyDescent="0.25"/>
    <row r="242" s="39" customFormat="1" x14ac:dyDescent="0.25"/>
    <row r="243" s="39" customFormat="1" x14ac:dyDescent="0.25"/>
    <row r="244" s="39" customFormat="1" x14ac:dyDescent="0.25"/>
    <row r="245" s="39" customFormat="1" x14ac:dyDescent="0.25"/>
    <row r="246" s="39" customFormat="1" x14ac:dyDescent="0.25"/>
    <row r="247" s="39" customFormat="1" x14ac:dyDescent="0.25"/>
    <row r="248" s="39" customFormat="1" x14ac:dyDescent="0.25"/>
    <row r="249" s="39" customFormat="1" x14ac:dyDescent="0.25"/>
    <row r="250" s="39" customFormat="1" x14ac:dyDescent="0.25"/>
    <row r="251" s="39" customFormat="1" x14ac:dyDescent="0.25"/>
    <row r="252" s="39" customFormat="1" x14ac:dyDescent="0.25"/>
    <row r="253" s="39" customFormat="1" x14ac:dyDescent="0.25"/>
    <row r="254" s="39" customFormat="1" x14ac:dyDescent="0.25"/>
    <row r="255" s="39" customFormat="1" x14ac:dyDescent="0.25"/>
    <row r="256" s="39" customFormat="1" x14ac:dyDescent="0.25"/>
    <row r="257" s="39" customFormat="1" x14ac:dyDescent="0.25"/>
    <row r="258" s="39" customFormat="1" x14ac:dyDescent="0.25"/>
    <row r="259" s="39" customFormat="1" x14ac:dyDescent="0.25"/>
    <row r="260" s="39" customFormat="1" x14ac:dyDescent="0.25"/>
    <row r="261" s="39" customFormat="1" x14ac:dyDescent="0.25"/>
    <row r="262" s="39" customFormat="1" x14ac:dyDescent="0.25"/>
    <row r="263" s="39" customFormat="1" x14ac:dyDescent="0.25"/>
    <row r="264" s="39" customFormat="1" x14ac:dyDescent="0.25"/>
    <row r="265" s="39" customFormat="1" x14ac:dyDescent="0.25"/>
    <row r="266" s="39" customFormat="1" x14ac:dyDescent="0.25"/>
    <row r="267" s="39" customFormat="1" x14ac:dyDescent="0.25"/>
    <row r="268" s="39" customFormat="1" x14ac:dyDescent="0.25"/>
    <row r="269" s="39" customFormat="1" x14ac:dyDescent="0.25"/>
    <row r="270" s="39" customFormat="1" x14ac:dyDescent="0.25"/>
    <row r="271" s="39" customFormat="1" x14ac:dyDescent="0.25"/>
    <row r="272" s="39" customFormat="1" x14ac:dyDescent="0.25"/>
    <row r="273" s="39" customFormat="1" x14ac:dyDescent="0.25"/>
    <row r="274" s="39" customFormat="1" x14ac:dyDescent="0.25"/>
    <row r="275" s="39" customFormat="1" x14ac:dyDescent="0.25"/>
    <row r="276" s="39" customFormat="1" x14ac:dyDescent="0.25"/>
    <row r="277" s="39" customFormat="1" x14ac:dyDescent="0.25"/>
    <row r="278" s="39" customFormat="1" x14ac:dyDescent="0.25"/>
    <row r="279" s="39" customFormat="1" x14ac:dyDescent="0.25"/>
    <row r="280" s="39" customFormat="1" x14ac:dyDescent="0.25"/>
    <row r="281" s="39" customFormat="1" x14ac:dyDescent="0.25"/>
    <row r="282" s="39" customFormat="1" x14ac:dyDescent="0.25"/>
    <row r="283" s="39" customFormat="1" x14ac:dyDescent="0.25"/>
    <row r="284" s="39" customFormat="1" x14ac:dyDescent="0.25"/>
    <row r="285" s="39" customFormat="1" x14ac:dyDescent="0.25"/>
    <row r="286" s="39" customFormat="1" x14ac:dyDescent="0.25"/>
    <row r="287" s="39" customFormat="1" x14ac:dyDescent="0.25"/>
    <row r="288" s="39" customFormat="1" x14ac:dyDescent="0.25"/>
    <row r="289" s="39" customFormat="1" x14ac:dyDescent="0.25"/>
    <row r="290" s="39" customFormat="1" x14ac:dyDescent="0.25"/>
    <row r="291" s="39" customFormat="1" x14ac:dyDescent="0.25"/>
    <row r="292" s="39" customFormat="1" x14ac:dyDescent="0.25"/>
    <row r="293" s="39" customFormat="1" x14ac:dyDescent="0.25"/>
    <row r="294" s="39" customFormat="1" x14ac:dyDescent="0.25"/>
    <row r="295" s="39" customFormat="1" x14ac:dyDescent="0.25"/>
    <row r="296" s="39" customFormat="1" x14ac:dyDescent="0.25"/>
    <row r="297" s="39" customFormat="1" x14ac:dyDescent="0.25"/>
    <row r="298" s="39" customFormat="1" x14ac:dyDescent="0.25"/>
    <row r="299" s="39" customFormat="1" x14ac:dyDescent="0.25"/>
    <row r="300" s="39" customFormat="1" x14ac:dyDescent="0.25"/>
    <row r="301" s="39" customFormat="1" x14ac:dyDescent="0.25"/>
    <row r="302" s="39" customFormat="1" x14ac:dyDescent="0.25"/>
    <row r="303" s="39" customFormat="1" x14ac:dyDescent="0.25"/>
    <row r="304" s="39" customFormat="1" x14ac:dyDescent="0.25"/>
    <row r="305" s="39" customFormat="1" x14ac:dyDescent="0.25"/>
    <row r="306" s="39" customFormat="1" x14ac:dyDescent="0.25"/>
    <row r="307" s="39" customFormat="1" x14ac:dyDescent="0.25"/>
    <row r="308" s="39" customFormat="1" x14ac:dyDescent="0.25"/>
    <row r="309" s="39" customFormat="1" x14ac:dyDescent="0.25"/>
    <row r="310" s="39" customFormat="1" x14ac:dyDescent="0.25"/>
    <row r="311" s="39" customFormat="1" x14ac:dyDescent="0.25"/>
    <row r="312" s="39" customFormat="1" x14ac:dyDescent="0.25"/>
    <row r="313" s="39" customFormat="1" x14ac:dyDescent="0.25"/>
    <row r="314" s="39" customFormat="1" x14ac:dyDescent="0.25"/>
    <row r="315" s="39" customFormat="1" x14ac:dyDescent="0.25"/>
    <row r="316" s="39" customFormat="1" x14ac:dyDescent="0.25"/>
    <row r="317" s="39" customFormat="1" x14ac:dyDescent="0.25"/>
    <row r="318" s="39" customFormat="1" x14ac:dyDescent="0.25"/>
    <row r="319" s="39" customFormat="1" x14ac:dyDescent="0.25"/>
    <row r="320" s="39" customFormat="1" x14ac:dyDescent="0.25"/>
    <row r="321" s="39" customFormat="1" x14ac:dyDescent="0.25"/>
    <row r="322" s="39" customFormat="1" x14ac:dyDescent="0.25"/>
    <row r="323" s="39" customFormat="1" x14ac:dyDescent="0.25"/>
    <row r="324" s="39" customFormat="1" x14ac:dyDescent="0.25"/>
    <row r="325" s="39" customFormat="1" x14ac:dyDescent="0.25"/>
    <row r="326" s="39" customFormat="1" x14ac:dyDescent="0.25"/>
    <row r="327" s="39" customFormat="1" x14ac:dyDescent="0.25"/>
    <row r="328" s="39" customFormat="1" x14ac:dyDescent="0.25"/>
    <row r="329" s="39" customFormat="1" x14ac:dyDescent="0.25"/>
    <row r="330" s="39" customFormat="1" x14ac:dyDescent="0.25"/>
    <row r="331" s="39" customFormat="1" x14ac:dyDescent="0.25"/>
    <row r="332" s="39" customFormat="1" x14ac:dyDescent="0.25"/>
    <row r="333" s="39" customFormat="1" x14ac:dyDescent="0.25"/>
    <row r="334" s="39" customFormat="1" x14ac:dyDescent="0.25"/>
    <row r="335" s="39" customFormat="1" x14ac:dyDescent="0.25"/>
    <row r="336" s="39" customFormat="1" x14ac:dyDescent="0.25"/>
    <row r="337" s="39" customFormat="1" x14ac:dyDescent="0.25"/>
    <row r="338" s="39" customFormat="1" x14ac:dyDescent="0.25"/>
    <row r="339" s="39" customFormat="1" x14ac:dyDescent="0.25"/>
    <row r="340" s="39" customFormat="1" x14ac:dyDescent="0.25"/>
    <row r="341" s="39" customFormat="1" x14ac:dyDescent="0.25"/>
    <row r="342" s="39" customFormat="1" x14ac:dyDescent="0.25"/>
    <row r="343" s="39" customFormat="1" x14ac:dyDescent="0.25"/>
    <row r="344" s="39" customFormat="1" x14ac:dyDescent="0.25"/>
    <row r="345" s="39" customFormat="1" x14ac:dyDescent="0.25"/>
    <row r="346" s="39" customFormat="1" x14ac:dyDescent="0.25"/>
    <row r="347" s="39" customFormat="1" x14ac:dyDescent="0.25"/>
    <row r="348" s="39" customFormat="1" x14ac:dyDescent="0.25"/>
    <row r="349" s="39" customFormat="1" x14ac:dyDescent="0.25"/>
    <row r="350" s="39" customFormat="1" x14ac:dyDescent="0.25"/>
    <row r="351" s="39" customFormat="1" x14ac:dyDescent="0.25"/>
    <row r="352" s="39" customFormat="1" x14ac:dyDescent="0.25"/>
    <row r="353" s="39" customFormat="1" x14ac:dyDescent="0.25"/>
    <row r="354" s="39" customFormat="1" x14ac:dyDescent="0.25"/>
    <row r="355" s="39" customFormat="1" x14ac:dyDescent="0.25"/>
    <row r="356" s="39" customFormat="1" x14ac:dyDescent="0.25"/>
    <row r="357" s="39" customFormat="1" x14ac:dyDescent="0.25"/>
    <row r="358" s="39" customFormat="1" x14ac:dyDescent="0.25"/>
    <row r="359" s="39" customFormat="1" x14ac:dyDescent="0.25"/>
    <row r="360" s="39" customFormat="1" x14ac:dyDescent="0.25"/>
    <row r="361" s="39" customFormat="1" x14ac:dyDescent="0.25"/>
    <row r="362" s="39" customFormat="1" x14ac:dyDescent="0.25"/>
    <row r="363" s="39" customFormat="1" x14ac:dyDescent="0.25"/>
    <row r="364" s="39" customFormat="1" x14ac:dyDescent="0.25"/>
    <row r="365" s="39" customFormat="1" x14ac:dyDescent="0.25"/>
    <row r="366" s="39" customFormat="1" x14ac:dyDescent="0.25"/>
    <row r="367" s="39" customFormat="1" x14ac:dyDescent="0.25"/>
    <row r="368" s="39" customFormat="1" x14ac:dyDescent="0.25"/>
    <row r="369" s="39" customFormat="1" x14ac:dyDescent="0.25"/>
    <row r="370" s="39" customFormat="1" x14ac:dyDescent="0.25"/>
    <row r="371" s="39" customFormat="1" x14ac:dyDescent="0.25"/>
    <row r="372" s="39" customFormat="1" x14ac:dyDescent="0.25"/>
    <row r="373" s="39" customFormat="1" x14ac:dyDescent="0.25"/>
    <row r="374" s="39" customFormat="1" x14ac:dyDescent="0.25"/>
    <row r="375" s="39" customFormat="1" x14ac:dyDescent="0.25"/>
    <row r="376" s="39" customFormat="1" x14ac:dyDescent="0.25"/>
    <row r="377" s="39" customFormat="1" x14ac:dyDescent="0.25"/>
    <row r="378" s="39" customFormat="1" x14ac:dyDescent="0.25"/>
    <row r="379" s="39" customFormat="1" x14ac:dyDescent="0.25"/>
    <row r="380" s="39" customFormat="1" x14ac:dyDescent="0.25"/>
    <row r="381" s="39" customFormat="1" x14ac:dyDescent="0.25"/>
    <row r="382" s="39" customFormat="1" x14ac:dyDescent="0.25"/>
    <row r="383" s="39" customFormat="1" x14ac:dyDescent="0.25"/>
    <row r="384" s="39" customFormat="1" x14ac:dyDescent="0.25"/>
    <row r="385" s="39" customFormat="1" x14ac:dyDescent="0.25"/>
    <row r="386" s="39" customFormat="1" x14ac:dyDescent="0.25"/>
    <row r="387" s="39" customFormat="1" x14ac:dyDescent="0.25"/>
    <row r="388" s="39" customFormat="1" x14ac:dyDescent="0.25"/>
    <row r="389" s="39" customFormat="1" x14ac:dyDescent="0.25"/>
    <row r="390" s="39" customFormat="1" x14ac:dyDescent="0.25"/>
    <row r="391" s="39" customFormat="1" x14ac:dyDescent="0.25"/>
    <row r="392" s="39" customFormat="1" x14ac:dyDescent="0.25"/>
    <row r="393" s="39" customFormat="1" x14ac:dyDescent="0.25"/>
    <row r="394" s="39" customFormat="1" x14ac:dyDescent="0.25"/>
    <row r="395" s="39" customFormat="1" x14ac:dyDescent="0.25"/>
    <row r="396" s="39" customFormat="1" x14ac:dyDescent="0.25"/>
    <row r="397" s="39" customFormat="1" x14ac:dyDescent="0.25"/>
    <row r="398" s="39" customFormat="1" x14ac:dyDescent="0.25"/>
    <row r="399" s="39" customFormat="1" x14ac:dyDescent="0.25"/>
    <row r="400" s="39" customFormat="1" x14ac:dyDescent="0.25"/>
    <row r="401" s="39" customFormat="1" x14ac:dyDescent="0.25"/>
    <row r="402" s="39" customFormat="1" x14ac:dyDescent="0.25"/>
    <row r="403" s="39" customFormat="1" x14ac:dyDescent="0.25"/>
    <row r="404" s="39" customFormat="1" x14ac:dyDescent="0.25"/>
    <row r="405" s="39" customFormat="1" x14ac:dyDescent="0.25"/>
    <row r="406" s="39" customFormat="1" x14ac:dyDescent="0.25"/>
    <row r="407" s="39" customFormat="1" x14ac:dyDescent="0.25"/>
    <row r="408" s="39" customFormat="1" x14ac:dyDescent="0.25"/>
    <row r="409" s="39" customFormat="1" x14ac:dyDescent="0.25"/>
    <row r="410" s="39" customFormat="1" x14ac:dyDescent="0.25"/>
    <row r="411" s="39" customFormat="1" x14ac:dyDescent="0.25"/>
    <row r="412" s="39" customFormat="1" x14ac:dyDescent="0.25"/>
    <row r="413" s="39" customFormat="1" x14ac:dyDescent="0.25"/>
    <row r="414" s="39" customFormat="1" x14ac:dyDescent="0.25"/>
    <row r="415" s="39" customFormat="1" x14ac:dyDescent="0.25"/>
    <row r="416" s="39" customFormat="1" x14ac:dyDescent="0.25"/>
    <row r="417" s="39" customFormat="1" x14ac:dyDescent="0.25"/>
  </sheetData>
  <mergeCells count="25">
    <mergeCell ref="B1:AA1"/>
    <mergeCell ref="B3:B6"/>
    <mergeCell ref="C3:E4"/>
    <mergeCell ref="F3:Y3"/>
    <mergeCell ref="Z3:Z6"/>
    <mergeCell ref="AA3:AA6"/>
    <mergeCell ref="F4:F5"/>
    <mergeCell ref="G4:G5"/>
    <mergeCell ref="H4:K5"/>
    <mergeCell ref="L4:L5"/>
    <mergeCell ref="B18:J18"/>
    <mergeCell ref="V4:V5"/>
    <mergeCell ref="W4:W5"/>
    <mergeCell ref="X4:X5"/>
    <mergeCell ref="Y4:Y5"/>
    <mergeCell ref="C5:C6"/>
    <mergeCell ref="D5:D6"/>
    <mergeCell ref="E5:E6"/>
    <mergeCell ref="O6:O7"/>
    <mergeCell ref="M4:N5"/>
    <mergeCell ref="O4:O5"/>
    <mergeCell ref="P4:R5"/>
    <mergeCell ref="S4:S5"/>
    <mergeCell ref="T4:T5"/>
    <mergeCell ref="U4:U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34"/>
  <sheetViews>
    <sheetView topLeftCell="A22" zoomScale="90" zoomScaleNormal="90" workbookViewId="0">
      <selection activeCell="Y18" sqref="Y18"/>
    </sheetView>
  </sheetViews>
  <sheetFormatPr defaultColWidth="9.140625" defaultRowHeight="15" x14ac:dyDescent="0.25"/>
  <cols>
    <col min="1" max="1" width="2.85546875" style="39" customWidth="1"/>
    <col min="2" max="2" width="17.7109375" style="39" customWidth="1"/>
    <col min="3" max="3" width="6.42578125" style="39" customWidth="1"/>
    <col min="4" max="4" width="20.42578125" style="39" customWidth="1"/>
    <col min="5" max="5" width="7.42578125" style="39" customWidth="1"/>
    <col min="6" max="6" width="22.7109375" style="39" customWidth="1"/>
    <col min="7" max="7" width="8" style="39" customWidth="1"/>
    <col min="8" max="8" width="8.7109375" style="105" customWidth="1"/>
    <col min="9" max="9" width="10.42578125" style="105" customWidth="1"/>
    <col min="10" max="10" width="6.42578125" style="105" customWidth="1"/>
    <col min="11" max="11" width="15.42578125" style="105" customWidth="1"/>
    <col min="12" max="12" width="11.7109375" style="105" customWidth="1"/>
    <col min="13" max="13" width="9.42578125" style="144" customWidth="1"/>
    <col min="14" max="14" width="11.42578125" style="106" customWidth="1"/>
    <col min="15" max="15" width="14.42578125" style="106" customWidth="1"/>
    <col min="16" max="16" width="12.28515625" style="106" customWidth="1"/>
    <col min="17" max="17" width="14.7109375" style="106" customWidth="1"/>
    <col min="18" max="18" width="13.42578125" style="39" customWidth="1"/>
    <col min="19" max="19" width="13" style="39" customWidth="1"/>
    <col min="20" max="20" width="12.42578125" style="39" customWidth="1"/>
    <col min="21" max="21" width="13.7109375" style="39" customWidth="1"/>
    <col min="22" max="22" width="13" style="39" customWidth="1"/>
    <col min="23" max="23" width="11.42578125" style="39" customWidth="1"/>
    <col min="24" max="24" width="8.28515625" style="39" customWidth="1"/>
    <col min="25" max="25" width="7.7109375" style="39" customWidth="1"/>
    <col min="26" max="26" width="6.85546875" style="39" customWidth="1"/>
    <col min="27" max="27" width="6.28515625" style="39" customWidth="1"/>
    <col min="28" max="16384" width="9.140625" style="39"/>
  </cols>
  <sheetData>
    <row r="1" spans="1:27" x14ac:dyDescent="0.25"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40"/>
    </row>
    <row r="2" spans="1:27" ht="35.25" customHeight="1" x14ac:dyDescent="0.25">
      <c r="A2" s="39">
        <v>1</v>
      </c>
      <c r="B2" s="107" t="s">
        <v>178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21" t="s">
        <v>179</v>
      </c>
      <c r="Q2" s="522"/>
      <c r="R2" s="522"/>
      <c r="S2" s="522"/>
      <c r="T2" s="522"/>
      <c r="U2" s="522"/>
      <c r="V2" s="522"/>
    </row>
    <row r="3" spans="1:27" ht="18.600000000000001" customHeight="1" x14ac:dyDescent="0.25">
      <c r="B3" s="474" t="s">
        <v>180</v>
      </c>
      <c r="C3" s="497" t="s">
        <v>181</v>
      </c>
      <c r="D3" s="511" t="s">
        <v>182</v>
      </c>
      <c r="E3" s="497" t="s">
        <v>181</v>
      </c>
      <c r="F3" s="474" t="s">
        <v>183</v>
      </c>
      <c r="G3" s="497" t="s">
        <v>181</v>
      </c>
      <c r="H3" s="498" t="s">
        <v>184</v>
      </c>
      <c r="I3" s="499" t="s">
        <v>185</v>
      </c>
      <c r="J3" s="499"/>
      <c r="K3" s="502" t="s">
        <v>186</v>
      </c>
      <c r="L3" s="503" t="s">
        <v>187</v>
      </c>
      <c r="M3" s="498" t="s">
        <v>188</v>
      </c>
      <c r="N3" s="498" t="s">
        <v>189</v>
      </c>
      <c r="O3" s="523"/>
      <c r="P3" s="519" t="s">
        <v>190</v>
      </c>
      <c r="Q3" s="500" t="s">
        <v>191</v>
      </c>
      <c r="R3" s="500" t="s">
        <v>192</v>
      </c>
      <c r="S3" s="500" t="s">
        <v>193</v>
      </c>
      <c r="T3" s="501" t="s">
        <v>194</v>
      </c>
      <c r="U3" s="500" t="s">
        <v>195</v>
      </c>
      <c r="V3" s="501" t="s">
        <v>196</v>
      </c>
    </row>
    <row r="4" spans="1:27" ht="48.75" customHeight="1" x14ac:dyDescent="0.25">
      <c r="B4" s="474"/>
      <c r="C4" s="497"/>
      <c r="D4" s="511"/>
      <c r="E4" s="497"/>
      <c r="F4" s="474"/>
      <c r="G4" s="497"/>
      <c r="H4" s="518"/>
      <c r="I4" s="499"/>
      <c r="J4" s="499"/>
      <c r="K4" s="502"/>
      <c r="L4" s="503"/>
      <c r="M4" s="498"/>
      <c r="N4" s="498"/>
      <c r="O4" s="524"/>
      <c r="P4" s="519"/>
      <c r="Q4" s="500"/>
      <c r="R4" s="500"/>
      <c r="S4" s="500"/>
      <c r="T4" s="501"/>
      <c r="U4" s="500"/>
      <c r="V4" s="501"/>
    </row>
    <row r="5" spans="1:27" ht="41.25" customHeight="1" x14ac:dyDescent="0.25">
      <c r="B5" s="474"/>
      <c r="C5" s="497"/>
      <c r="D5" s="511"/>
      <c r="E5" s="497"/>
      <c r="F5" s="474"/>
      <c r="G5" s="497"/>
      <c r="H5" s="518"/>
      <c r="I5" s="108" t="s">
        <v>197</v>
      </c>
      <c r="J5" s="108" t="s">
        <v>157</v>
      </c>
      <c r="K5" s="502"/>
      <c r="L5" s="503"/>
      <c r="M5" s="498"/>
      <c r="N5" s="498"/>
      <c r="O5" s="525"/>
      <c r="P5" s="519"/>
      <c r="Q5" s="500"/>
      <c r="R5" s="500"/>
      <c r="S5" s="500"/>
      <c r="T5" s="501"/>
      <c r="U5" s="500"/>
      <c r="V5" s="501"/>
      <c r="W5" s="320" t="s">
        <v>316</v>
      </c>
    </row>
    <row r="6" spans="1:27" ht="14.45" customHeight="1" x14ac:dyDescent="0.25">
      <c r="A6" s="49">
        <v>1</v>
      </c>
      <c r="B6" s="109" t="s">
        <v>198</v>
      </c>
      <c r="C6" s="110">
        <v>25</v>
      </c>
      <c r="D6" s="111" t="s">
        <v>199</v>
      </c>
      <c r="E6" s="110">
        <v>20</v>
      </c>
      <c r="F6" s="111" t="s">
        <v>176</v>
      </c>
      <c r="G6" s="112">
        <v>10</v>
      </c>
      <c r="H6" s="113">
        <f>C6+E6+G6</f>
        <v>55</v>
      </c>
      <c r="I6" s="114">
        <v>5</v>
      </c>
      <c r="J6" s="115">
        <v>25</v>
      </c>
      <c r="K6" s="116">
        <v>29</v>
      </c>
      <c r="L6" s="117">
        <f>H6+I6+K6</f>
        <v>89</v>
      </c>
      <c r="M6" s="118">
        <v>183.9</v>
      </c>
      <c r="N6" s="118">
        <v>4</v>
      </c>
      <c r="O6" s="512" t="s">
        <v>315</v>
      </c>
      <c r="P6" s="119">
        <v>100</v>
      </c>
      <c r="Q6" s="120">
        <f>L6*M6*N6</f>
        <v>65468.4</v>
      </c>
      <c r="R6" s="121">
        <f>Q6/P6</f>
        <v>654.68399999999997</v>
      </c>
      <c r="S6" s="122">
        <v>8.5000000000000006E-2</v>
      </c>
      <c r="T6" s="123">
        <f>Q6*S6</f>
        <v>5564.8140000000003</v>
      </c>
      <c r="U6" s="122">
        <v>8.5000000000000006E-2</v>
      </c>
      <c r="V6" s="123">
        <f>Q6*U6</f>
        <v>5564.8140000000003</v>
      </c>
    </row>
    <row r="7" spans="1:27" x14ac:dyDescent="0.25">
      <c r="A7" s="49">
        <v>2</v>
      </c>
      <c r="B7" s="109" t="s">
        <v>201</v>
      </c>
      <c r="C7" s="110">
        <v>30</v>
      </c>
      <c r="D7" s="109" t="s">
        <v>202</v>
      </c>
      <c r="E7" s="110">
        <v>30</v>
      </c>
      <c r="F7" s="109" t="s">
        <v>175</v>
      </c>
      <c r="G7" s="112">
        <v>20</v>
      </c>
      <c r="H7" s="113">
        <f t="shared" ref="H7:H12" si="0">C7+E7+G7</f>
        <v>80</v>
      </c>
      <c r="I7" s="114">
        <v>10</v>
      </c>
      <c r="J7" s="115">
        <v>50</v>
      </c>
      <c r="K7" s="116">
        <v>62.5</v>
      </c>
      <c r="L7" s="117">
        <f t="shared" ref="L7:L13" si="1">H7+I7+K7</f>
        <v>152.5</v>
      </c>
      <c r="M7" s="118">
        <v>183.9</v>
      </c>
      <c r="N7" s="118">
        <v>4</v>
      </c>
      <c r="O7" s="513"/>
      <c r="P7" s="119">
        <v>250</v>
      </c>
      <c r="Q7" s="120">
        <f t="shared" ref="Q7:Q13" si="2">L7*M7*N7</f>
        <v>112179</v>
      </c>
      <c r="R7" s="121">
        <f t="shared" ref="R7:R13" si="3">Q7/P7</f>
        <v>448.71600000000001</v>
      </c>
      <c r="S7" s="122">
        <v>7.4999999999999997E-2</v>
      </c>
      <c r="T7" s="123">
        <f t="shared" ref="T7:T13" si="4">Q7*S7</f>
        <v>8413.4249999999993</v>
      </c>
      <c r="U7" s="122">
        <v>7.4999999999999997E-2</v>
      </c>
      <c r="V7" s="123">
        <f t="shared" ref="V7:V13" si="5">Q7*U7</f>
        <v>8413.4249999999993</v>
      </c>
    </row>
    <row r="8" spans="1:27" x14ac:dyDescent="0.25">
      <c r="A8" s="49">
        <v>3</v>
      </c>
      <c r="B8" s="109" t="s">
        <v>203</v>
      </c>
      <c r="C8" s="110">
        <v>40</v>
      </c>
      <c r="D8" s="109" t="s">
        <v>204</v>
      </c>
      <c r="E8" s="110">
        <v>40</v>
      </c>
      <c r="F8" s="109" t="s">
        <v>174</v>
      </c>
      <c r="G8" s="112">
        <v>50</v>
      </c>
      <c r="H8" s="113">
        <f t="shared" si="0"/>
        <v>130</v>
      </c>
      <c r="I8" s="114">
        <v>50</v>
      </c>
      <c r="J8" s="115">
        <v>100</v>
      </c>
      <c r="K8" s="124">
        <v>107.5</v>
      </c>
      <c r="L8" s="117">
        <f t="shared" si="1"/>
        <v>287.5</v>
      </c>
      <c r="M8" s="118">
        <v>183.9</v>
      </c>
      <c r="N8" s="118">
        <v>4</v>
      </c>
      <c r="O8" s="513"/>
      <c r="P8" s="119">
        <v>500</v>
      </c>
      <c r="Q8" s="120">
        <f t="shared" si="2"/>
        <v>211485</v>
      </c>
      <c r="R8" s="121">
        <f t="shared" si="3"/>
        <v>422.97</v>
      </c>
      <c r="S8" s="122">
        <v>6.5000000000000002E-2</v>
      </c>
      <c r="T8" s="123">
        <f t="shared" si="4"/>
        <v>13746.525</v>
      </c>
      <c r="U8" s="122">
        <v>6.5000000000000002E-2</v>
      </c>
      <c r="V8" s="123">
        <f t="shared" si="5"/>
        <v>13746.525</v>
      </c>
    </row>
    <row r="9" spans="1:27" s="127" customFormat="1" x14ac:dyDescent="0.25">
      <c r="A9" s="125">
        <v>4</v>
      </c>
      <c r="B9" s="111" t="s">
        <v>205</v>
      </c>
      <c r="C9" s="110">
        <v>50</v>
      </c>
      <c r="D9" s="111" t="s">
        <v>206</v>
      </c>
      <c r="E9" s="110">
        <v>50</v>
      </c>
      <c r="F9" s="111" t="s">
        <v>174</v>
      </c>
      <c r="G9" s="112">
        <v>50</v>
      </c>
      <c r="H9" s="113">
        <f>C9+E10+G9</f>
        <v>175</v>
      </c>
      <c r="I9" s="114">
        <v>50</v>
      </c>
      <c r="J9" s="115">
        <v>100</v>
      </c>
      <c r="K9" s="124">
        <v>107.5</v>
      </c>
      <c r="L9" s="126">
        <f t="shared" si="1"/>
        <v>332.5</v>
      </c>
      <c r="M9" s="118">
        <v>183.9</v>
      </c>
      <c r="N9" s="118">
        <v>4</v>
      </c>
      <c r="O9" s="513"/>
      <c r="P9" s="119">
        <v>1000</v>
      </c>
      <c r="Q9" s="120">
        <f t="shared" si="2"/>
        <v>244587</v>
      </c>
      <c r="R9" s="121">
        <f t="shared" si="3"/>
        <v>244.58699999999999</v>
      </c>
      <c r="S9" s="122">
        <v>0.05</v>
      </c>
      <c r="T9" s="123">
        <f t="shared" si="4"/>
        <v>12229.35</v>
      </c>
      <c r="U9" s="122">
        <v>0.05</v>
      </c>
      <c r="V9" s="123">
        <f t="shared" si="5"/>
        <v>12229.35</v>
      </c>
      <c r="W9" s="39"/>
      <c r="X9" s="39"/>
      <c r="Y9" s="39"/>
      <c r="Z9" s="39"/>
      <c r="AA9" s="39"/>
    </row>
    <row r="10" spans="1:27" x14ac:dyDescent="0.25">
      <c r="A10" s="49">
        <v>5</v>
      </c>
      <c r="B10" s="128" t="s">
        <v>207</v>
      </c>
      <c r="C10" s="129">
        <v>75</v>
      </c>
      <c r="D10" s="128" t="s">
        <v>208</v>
      </c>
      <c r="E10" s="129">
        <v>75</v>
      </c>
      <c r="F10" s="128" t="s">
        <v>173</v>
      </c>
      <c r="G10" s="130">
        <v>100</v>
      </c>
      <c r="H10" s="131">
        <f t="shared" si="0"/>
        <v>250</v>
      </c>
      <c r="I10" s="132">
        <v>75</v>
      </c>
      <c r="J10" s="115">
        <v>150</v>
      </c>
      <c r="K10" s="133">
        <v>145</v>
      </c>
      <c r="L10" s="134">
        <f t="shared" si="1"/>
        <v>470</v>
      </c>
      <c r="M10" s="135">
        <v>183.9</v>
      </c>
      <c r="N10" s="135">
        <v>4</v>
      </c>
      <c r="O10" s="513"/>
      <c r="P10" s="136">
        <v>2000</v>
      </c>
      <c r="Q10" s="137">
        <f t="shared" si="2"/>
        <v>345732</v>
      </c>
      <c r="R10" s="138">
        <f t="shared" si="3"/>
        <v>172.86600000000001</v>
      </c>
      <c r="S10" s="139">
        <v>0.05</v>
      </c>
      <c r="T10" s="140">
        <f t="shared" si="4"/>
        <v>17286.600000000002</v>
      </c>
      <c r="U10" s="139">
        <v>0.05</v>
      </c>
      <c r="V10" s="140">
        <f t="shared" si="5"/>
        <v>17286.600000000002</v>
      </c>
      <c r="W10" s="319">
        <f>Q10+T10+V10</f>
        <v>380305.19999999995</v>
      </c>
    </row>
    <row r="11" spans="1:27" x14ac:dyDescent="0.25">
      <c r="A11" s="49">
        <v>6</v>
      </c>
      <c r="B11" s="109" t="s">
        <v>209</v>
      </c>
      <c r="C11" s="110">
        <v>125</v>
      </c>
      <c r="D11" s="109" t="s">
        <v>210</v>
      </c>
      <c r="E11" s="110">
        <v>150</v>
      </c>
      <c r="F11" s="109" t="s">
        <v>173</v>
      </c>
      <c r="G11" s="112">
        <v>100</v>
      </c>
      <c r="H11" s="113">
        <f t="shared" si="0"/>
        <v>375</v>
      </c>
      <c r="I11" s="114">
        <v>75</v>
      </c>
      <c r="J11" s="115">
        <v>150</v>
      </c>
      <c r="K11" s="124">
        <v>145</v>
      </c>
      <c r="L11" s="117">
        <f t="shared" si="1"/>
        <v>595</v>
      </c>
      <c r="M11" s="118">
        <v>183.9</v>
      </c>
      <c r="N11" s="118">
        <v>4</v>
      </c>
      <c r="O11" s="513"/>
      <c r="P11" s="119">
        <v>5000</v>
      </c>
      <c r="Q11" s="120">
        <f t="shared" si="2"/>
        <v>437682</v>
      </c>
      <c r="R11" s="121">
        <f t="shared" si="3"/>
        <v>87.5364</v>
      </c>
      <c r="S11" s="122">
        <v>0.05</v>
      </c>
      <c r="T11" s="123">
        <f t="shared" si="4"/>
        <v>21884.100000000002</v>
      </c>
      <c r="U11" s="122">
        <v>0.05</v>
      </c>
      <c r="V11" s="123">
        <f t="shared" si="5"/>
        <v>21884.100000000002</v>
      </c>
    </row>
    <row r="12" spans="1:27" x14ac:dyDescent="0.25">
      <c r="A12" s="49">
        <v>7</v>
      </c>
      <c r="B12" s="109" t="s">
        <v>204</v>
      </c>
      <c r="C12" s="110">
        <v>200</v>
      </c>
      <c r="D12" s="109" t="s">
        <v>211</v>
      </c>
      <c r="E12" s="110">
        <v>450</v>
      </c>
      <c r="F12" s="109" t="s">
        <v>172</v>
      </c>
      <c r="G12" s="112">
        <v>400</v>
      </c>
      <c r="H12" s="113">
        <f t="shared" si="0"/>
        <v>1050</v>
      </c>
      <c r="I12" s="114">
        <v>150</v>
      </c>
      <c r="J12" s="115">
        <v>250</v>
      </c>
      <c r="K12" s="124">
        <v>182.5</v>
      </c>
      <c r="L12" s="117">
        <f t="shared" si="1"/>
        <v>1382.5</v>
      </c>
      <c r="M12" s="118">
        <v>183.9</v>
      </c>
      <c r="N12" s="118">
        <v>4</v>
      </c>
      <c r="O12" s="513"/>
      <c r="P12" s="119">
        <v>8000</v>
      </c>
      <c r="Q12" s="120">
        <f t="shared" si="2"/>
        <v>1016967</v>
      </c>
      <c r="R12" s="121">
        <f t="shared" si="3"/>
        <v>127.120875</v>
      </c>
      <c r="S12" s="122">
        <v>0.05</v>
      </c>
      <c r="T12" s="123">
        <f t="shared" si="4"/>
        <v>50848.350000000006</v>
      </c>
      <c r="U12" s="122">
        <v>0.05</v>
      </c>
      <c r="V12" s="123">
        <f t="shared" si="5"/>
        <v>50848.350000000006</v>
      </c>
    </row>
    <row r="13" spans="1:27" x14ac:dyDescent="0.25">
      <c r="A13" s="49">
        <v>8</v>
      </c>
      <c r="B13" s="109"/>
      <c r="C13" s="110"/>
      <c r="D13" s="109" t="s">
        <v>212</v>
      </c>
      <c r="E13" s="110">
        <v>1750</v>
      </c>
      <c r="F13" s="109" t="s">
        <v>171</v>
      </c>
      <c r="G13" s="112">
        <v>1000</v>
      </c>
      <c r="H13" s="113">
        <f>C12+E13+G13</f>
        <v>2950</v>
      </c>
      <c r="I13" s="114">
        <v>250</v>
      </c>
      <c r="J13" s="115">
        <v>350</v>
      </c>
      <c r="K13" s="124">
        <v>225</v>
      </c>
      <c r="L13" s="117">
        <f t="shared" si="1"/>
        <v>3425</v>
      </c>
      <c r="M13" s="118">
        <v>183.9</v>
      </c>
      <c r="N13" s="118">
        <v>4</v>
      </c>
      <c r="O13" s="514"/>
      <c r="P13" s="119">
        <v>10000</v>
      </c>
      <c r="Q13" s="120">
        <f t="shared" si="2"/>
        <v>2519430</v>
      </c>
      <c r="R13" s="121">
        <f t="shared" si="3"/>
        <v>251.94300000000001</v>
      </c>
      <c r="S13" s="122">
        <v>3.5000000000000003E-2</v>
      </c>
      <c r="T13" s="123">
        <f t="shared" si="4"/>
        <v>88180.05</v>
      </c>
      <c r="U13" s="122">
        <v>3.5000000000000003E-2</v>
      </c>
      <c r="V13" s="123">
        <f t="shared" si="5"/>
        <v>88180.05</v>
      </c>
    </row>
    <row r="14" spans="1:27" x14ac:dyDescent="0.25">
      <c r="A14" s="49"/>
      <c r="B14" s="141"/>
      <c r="C14" s="142"/>
      <c r="D14" s="141"/>
      <c r="E14" s="142"/>
      <c r="F14" s="142"/>
      <c r="G14" s="142"/>
      <c r="H14" s="142"/>
      <c r="I14" s="142"/>
      <c r="J14" s="142"/>
      <c r="K14" s="142"/>
      <c r="L14" s="143"/>
      <c r="M14" s="143"/>
      <c r="N14" s="144"/>
      <c r="O14" s="144"/>
      <c r="P14" s="144"/>
      <c r="Q14" s="144"/>
      <c r="R14" s="144"/>
      <c r="S14" s="144"/>
      <c r="T14" s="144"/>
      <c r="U14" s="144"/>
      <c r="V14" s="144"/>
    </row>
    <row r="15" spans="1:27" x14ac:dyDescent="0.25">
      <c r="A15" s="49"/>
      <c r="B15" s="141"/>
      <c r="C15" s="142"/>
      <c r="D15" s="141"/>
      <c r="E15" s="142"/>
      <c r="F15" s="142"/>
      <c r="G15" s="142"/>
      <c r="H15" s="142"/>
      <c r="I15" s="142"/>
      <c r="J15" s="142"/>
      <c r="K15" s="142"/>
      <c r="L15" s="143"/>
      <c r="M15" s="143"/>
      <c r="N15" s="144"/>
      <c r="O15" s="144"/>
      <c r="P15" s="144"/>
      <c r="Q15" s="144"/>
      <c r="R15" s="144"/>
      <c r="S15" s="144"/>
      <c r="T15" s="144"/>
      <c r="U15" s="144"/>
      <c r="V15" s="144"/>
    </row>
    <row r="16" spans="1:27" ht="15.75" x14ac:dyDescent="0.25">
      <c r="A16" s="49"/>
      <c r="B16" s="107" t="s">
        <v>178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515" t="s">
        <v>213</v>
      </c>
      <c r="Q16" s="517"/>
      <c r="R16" s="517"/>
      <c r="S16" s="517"/>
      <c r="T16" s="517"/>
      <c r="U16" s="517"/>
      <c r="V16" s="517"/>
    </row>
    <row r="17" spans="1:23" x14ac:dyDescent="0.25">
      <c r="A17" s="49"/>
      <c r="B17" s="474" t="s">
        <v>180</v>
      </c>
      <c r="C17" s="497" t="s">
        <v>181</v>
      </c>
      <c r="D17" s="511" t="s">
        <v>182</v>
      </c>
      <c r="E17" s="497" t="s">
        <v>181</v>
      </c>
      <c r="F17" s="474" t="s">
        <v>183</v>
      </c>
      <c r="G17" s="497" t="s">
        <v>181</v>
      </c>
      <c r="H17" s="498" t="s">
        <v>184</v>
      </c>
      <c r="I17" s="499" t="s">
        <v>185</v>
      </c>
      <c r="J17" s="499"/>
      <c r="K17" s="502" t="s">
        <v>214</v>
      </c>
      <c r="L17" s="503" t="s">
        <v>187</v>
      </c>
      <c r="M17" s="498" t="s">
        <v>188</v>
      </c>
      <c r="N17" s="498" t="s">
        <v>189</v>
      </c>
      <c r="O17" s="504" t="s">
        <v>215</v>
      </c>
      <c r="P17" s="507" t="s">
        <v>190</v>
      </c>
      <c r="Q17" s="508" t="s">
        <v>216</v>
      </c>
      <c r="R17" s="508" t="s">
        <v>192</v>
      </c>
      <c r="S17" s="509" t="s">
        <v>193</v>
      </c>
      <c r="T17" s="510" t="s">
        <v>194</v>
      </c>
      <c r="U17" s="500" t="s">
        <v>195</v>
      </c>
      <c r="V17" s="501" t="s">
        <v>196</v>
      </c>
    </row>
    <row r="18" spans="1:23" ht="23.25" customHeight="1" x14ac:dyDescent="0.25">
      <c r="A18" s="49"/>
      <c r="B18" s="474"/>
      <c r="C18" s="497"/>
      <c r="D18" s="511"/>
      <c r="E18" s="497"/>
      <c r="F18" s="474"/>
      <c r="G18" s="497"/>
      <c r="H18" s="518"/>
      <c r="I18" s="499"/>
      <c r="J18" s="499"/>
      <c r="K18" s="502"/>
      <c r="L18" s="503"/>
      <c r="M18" s="498"/>
      <c r="N18" s="498"/>
      <c r="O18" s="505"/>
      <c r="P18" s="507"/>
      <c r="Q18" s="508"/>
      <c r="R18" s="508"/>
      <c r="S18" s="509"/>
      <c r="T18" s="510"/>
      <c r="U18" s="500"/>
      <c r="V18" s="501"/>
    </row>
    <row r="19" spans="1:23" ht="48" customHeight="1" x14ac:dyDescent="0.25">
      <c r="A19" s="49"/>
      <c r="B19" s="474"/>
      <c r="C19" s="497"/>
      <c r="D19" s="511"/>
      <c r="E19" s="497"/>
      <c r="F19" s="474"/>
      <c r="G19" s="497"/>
      <c r="H19" s="518"/>
      <c r="I19" s="108" t="s">
        <v>197</v>
      </c>
      <c r="J19" s="108" t="s">
        <v>157</v>
      </c>
      <c r="K19" s="502"/>
      <c r="L19" s="503"/>
      <c r="M19" s="498"/>
      <c r="N19" s="498"/>
      <c r="O19" s="505"/>
      <c r="P19" s="507"/>
      <c r="Q19" s="508"/>
      <c r="R19" s="508"/>
      <c r="S19" s="509"/>
      <c r="T19" s="510"/>
      <c r="U19" s="500"/>
      <c r="V19" s="501"/>
      <c r="W19" s="320" t="s">
        <v>316</v>
      </c>
    </row>
    <row r="20" spans="1:23" x14ac:dyDescent="0.25">
      <c r="A20" s="49"/>
      <c r="B20" s="109" t="s">
        <v>198</v>
      </c>
      <c r="C20" s="110">
        <v>25</v>
      </c>
      <c r="D20" s="111" t="s">
        <v>199</v>
      </c>
      <c r="E20" s="110">
        <v>20</v>
      </c>
      <c r="F20" s="111" t="s">
        <v>176</v>
      </c>
      <c r="G20" s="112">
        <v>10</v>
      </c>
      <c r="H20" s="113">
        <f>C20+E20+G20</f>
        <v>55</v>
      </c>
      <c r="I20" s="115">
        <v>5</v>
      </c>
      <c r="J20" s="114">
        <v>25</v>
      </c>
      <c r="K20" s="116">
        <v>29</v>
      </c>
      <c r="L20" s="117">
        <f>H20+J20+K20</f>
        <v>109</v>
      </c>
      <c r="M20" s="118">
        <v>183.9</v>
      </c>
      <c r="N20" s="118">
        <v>4</v>
      </c>
      <c r="O20" s="505"/>
      <c r="P20" s="145">
        <v>100</v>
      </c>
      <c r="Q20" s="146">
        <f>L20*M20*N20</f>
        <v>80180.400000000009</v>
      </c>
      <c r="R20" s="147">
        <f>Q20/P20</f>
        <v>801.80400000000009</v>
      </c>
      <c r="S20" s="148">
        <v>8.5000000000000006E-2</v>
      </c>
      <c r="T20" s="149">
        <f>Q20*S20</f>
        <v>6815.3340000000017</v>
      </c>
      <c r="U20" s="148">
        <v>8.5000000000000006E-2</v>
      </c>
      <c r="V20" s="149">
        <f>Q20*U20</f>
        <v>6815.3340000000017</v>
      </c>
    </row>
    <row r="21" spans="1:23" x14ac:dyDescent="0.25">
      <c r="A21" s="49"/>
      <c r="B21" s="109" t="s">
        <v>243</v>
      </c>
      <c r="C21" s="110">
        <v>30</v>
      </c>
      <c r="D21" s="109" t="s">
        <v>202</v>
      </c>
      <c r="E21" s="110">
        <v>30</v>
      </c>
      <c r="F21" s="109" t="s">
        <v>175</v>
      </c>
      <c r="G21" s="112">
        <v>20</v>
      </c>
      <c r="H21" s="113">
        <f t="shared" ref="H21:H22" si="6">C21+E21+G21</f>
        <v>80</v>
      </c>
      <c r="I21" s="115">
        <v>10</v>
      </c>
      <c r="J21" s="114">
        <v>50</v>
      </c>
      <c r="K21" s="116">
        <v>62.5</v>
      </c>
      <c r="L21" s="117">
        <f t="shared" ref="L21:L27" si="7">H21+J21+K21</f>
        <v>192.5</v>
      </c>
      <c r="M21" s="118">
        <v>183.9</v>
      </c>
      <c r="N21" s="118">
        <v>4</v>
      </c>
      <c r="O21" s="505"/>
      <c r="P21" s="145">
        <v>250</v>
      </c>
      <c r="Q21" s="146">
        <f t="shared" ref="Q21:Q27" si="8">L21*M21*N21</f>
        <v>141603</v>
      </c>
      <c r="R21" s="147">
        <f t="shared" ref="R21:R27" si="9">Q21/P21</f>
        <v>566.41200000000003</v>
      </c>
      <c r="S21" s="148">
        <v>7.4999999999999997E-2</v>
      </c>
      <c r="T21" s="149">
        <f t="shared" ref="T21:T27" si="10">Q21*S21</f>
        <v>10620.225</v>
      </c>
      <c r="U21" s="148">
        <v>7.4999999999999997E-2</v>
      </c>
      <c r="V21" s="149">
        <f t="shared" ref="V21:V27" si="11">Q21*U21</f>
        <v>10620.225</v>
      </c>
    </row>
    <row r="22" spans="1:23" x14ac:dyDescent="0.25">
      <c r="A22" s="49"/>
      <c r="B22" s="109" t="s">
        <v>244</v>
      </c>
      <c r="C22" s="110">
        <v>40</v>
      </c>
      <c r="D22" s="109" t="s">
        <v>204</v>
      </c>
      <c r="E22" s="110">
        <v>40</v>
      </c>
      <c r="F22" s="109" t="s">
        <v>174</v>
      </c>
      <c r="G22" s="112">
        <v>50</v>
      </c>
      <c r="H22" s="113">
        <f t="shared" si="6"/>
        <v>130</v>
      </c>
      <c r="I22" s="115">
        <v>50</v>
      </c>
      <c r="J22" s="114">
        <v>100</v>
      </c>
      <c r="K22" s="124">
        <v>107.5</v>
      </c>
      <c r="L22" s="117">
        <f t="shared" si="7"/>
        <v>337.5</v>
      </c>
      <c r="M22" s="118">
        <v>183.9</v>
      </c>
      <c r="N22" s="118">
        <v>4</v>
      </c>
      <c r="O22" s="505"/>
      <c r="P22" s="145">
        <v>500</v>
      </c>
      <c r="Q22" s="146">
        <f t="shared" si="8"/>
        <v>248265</v>
      </c>
      <c r="R22" s="147">
        <f t="shared" si="9"/>
        <v>496.53</v>
      </c>
      <c r="S22" s="148">
        <v>6.5000000000000002E-2</v>
      </c>
      <c r="T22" s="149">
        <f t="shared" si="10"/>
        <v>16137.225</v>
      </c>
      <c r="U22" s="148">
        <v>6.5000000000000002E-2</v>
      </c>
      <c r="V22" s="149">
        <f t="shared" si="11"/>
        <v>16137.225</v>
      </c>
    </row>
    <row r="23" spans="1:23" x14ac:dyDescent="0.25">
      <c r="A23" s="49"/>
      <c r="B23" s="111" t="s">
        <v>245</v>
      </c>
      <c r="C23" s="110">
        <v>50</v>
      </c>
      <c r="D23" s="111" t="s">
        <v>206</v>
      </c>
      <c r="E23" s="110">
        <v>50</v>
      </c>
      <c r="F23" s="111" t="s">
        <v>174</v>
      </c>
      <c r="G23" s="112">
        <v>50</v>
      </c>
      <c r="H23" s="113">
        <f>C23+E24+G23</f>
        <v>175</v>
      </c>
      <c r="I23" s="115">
        <v>50</v>
      </c>
      <c r="J23" s="114">
        <v>100</v>
      </c>
      <c r="K23" s="124">
        <v>107.5</v>
      </c>
      <c r="L23" s="117">
        <f t="shared" si="7"/>
        <v>382.5</v>
      </c>
      <c r="M23" s="118">
        <v>183.9</v>
      </c>
      <c r="N23" s="118">
        <v>4</v>
      </c>
      <c r="O23" s="505"/>
      <c r="P23" s="145">
        <v>1000</v>
      </c>
      <c r="Q23" s="146">
        <f t="shared" si="8"/>
        <v>281367</v>
      </c>
      <c r="R23" s="147">
        <f t="shared" si="9"/>
        <v>281.36700000000002</v>
      </c>
      <c r="S23" s="148">
        <v>0.05</v>
      </c>
      <c r="T23" s="149">
        <f t="shared" si="10"/>
        <v>14068.35</v>
      </c>
      <c r="U23" s="148">
        <v>0.05</v>
      </c>
      <c r="V23" s="149">
        <f t="shared" si="11"/>
        <v>14068.35</v>
      </c>
    </row>
    <row r="24" spans="1:23" x14ac:dyDescent="0.25">
      <c r="A24" s="49"/>
      <c r="B24" s="128" t="s">
        <v>246</v>
      </c>
      <c r="C24" s="129">
        <v>75</v>
      </c>
      <c r="D24" s="128" t="s">
        <v>208</v>
      </c>
      <c r="E24" s="129">
        <v>75</v>
      </c>
      <c r="F24" s="128" t="s">
        <v>173</v>
      </c>
      <c r="G24" s="130">
        <v>100</v>
      </c>
      <c r="H24" s="131">
        <f t="shared" ref="H24:H26" si="12">C24+E24+G24</f>
        <v>250</v>
      </c>
      <c r="I24" s="115">
        <v>75</v>
      </c>
      <c r="J24" s="132">
        <v>150</v>
      </c>
      <c r="K24" s="133">
        <v>145</v>
      </c>
      <c r="L24" s="117">
        <f t="shared" si="7"/>
        <v>545</v>
      </c>
      <c r="M24" s="135">
        <v>183.9</v>
      </c>
      <c r="N24" s="135">
        <v>4</v>
      </c>
      <c r="O24" s="505"/>
      <c r="P24" s="150">
        <v>2000</v>
      </c>
      <c r="Q24" s="151">
        <f t="shared" si="8"/>
        <v>400902</v>
      </c>
      <c r="R24" s="152">
        <f t="shared" si="9"/>
        <v>200.45099999999999</v>
      </c>
      <c r="S24" s="153">
        <v>0.05</v>
      </c>
      <c r="T24" s="154">
        <f t="shared" si="10"/>
        <v>20045.100000000002</v>
      </c>
      <c r="U24" s="153">
        <v>0.05</v>
      </c>
      <c r="V24" s="154">
        <f t="shared" si="11"/>
        <v>20045.100000000002</v>
      </c>
      <c r="W24" s="319">
        <f>Q24+T24+V24</f>
        <v>440992.19999999995</v>
      </c>
    </row>
    <row r="25" spans="1:23" x14ac:dyDescent="0.25">
      <c r="A25" s="49"/>
      <c r="B25" s="109" t="s">
        <v>247</v>
      </c>
      <c r="C25" s="110">
        <v>125</v>
      </c>
      <c r="D25" s="109" t="s">
        <v>210</v>
      </c>
      <c r="E25" s="110">
        <v>150</v>
      </c>
      <c r="F25" s="109" t="s">
        <v>173</v>
      </c>
      <c r="G25" s="112">
        <v>100</v>
      </c>
      <c r="H25" s="113">
        <f t="shared" si="12"/>
        <v>375</v>
      </c>
      <c r="I25" s="115">
        <v>75</v>
      </c>
      <c r="J25" s="114">
        <v>150</v>
      </c>
      <c r="K25" s="124">
        <v>145</v>
      </c>
      <c r="L25" s="117">
        <f t="shared" si="7"/>
        <v>670</v>
      </c>
      <c r="M25" s="118">
        <v>183.9</v>
      </c>
      <c r="N25" s="118">
        <v>4</v>
      </c>
      <c r="O25" s="505"/>
      <c r="P25" s="145">
        <v>5000</v>
      </c>
      <c r="Q25" s="146">
        <f t="shared" si="8"/>
        <v>492852</v>
      </c>
      <c r="R25" s="147">
        <f t="shared" si="9"/>
        <v>98.570400000000006</v>
      </c>
      <c r="S25" s="148">
        <v>0.05</v>
      </c>
      <c r="T25" s="149">
        <f t="shared" si="10"/>
        <v>24642.600000000002</v>
      </c>
      <c r="U25" s="148">
        <v>0.05</v>
      </c>
      <c r="V25" s="149">
        <f t="shared" si="11"/>
        <v>24642.600000000002</v>
      </c>
    </row>
    <row r="26" spans="1:23" x14ac:dyDescent="0.25">
      <c r="A26" s="49"/>
      <c r="B26" s="109" t="s">
        <v>248</v>
      </c>
      <c r="C26" s="110">
        <v>200</v>
      </c>
      <c r="D26" s="109" t="s">
        <v>211</v>
      </c>
      <c r="E26" s="110">
        <v>450</v>
      </c>
      <c r="F26" s="109" t="s">
        <v>172</v>
      </c>
      <c r="G26" s="112">
        <v>400</v>
      </c>
      <c r="H26" s="113">
        <f t="shared" si="12"/>
        <v>1050</v>
      </c>
      <c r="I26" s="115">
        <v>150</v>
      </c>
      <c r="J26" s="114">
        <v>250</v>
      </c>
      <c r="K26" s="124">
        <v>182.5</v>
      </c>
      <c r="L26" s="117">
        <f t="shared" si="7"/>
        <v>1482.5</v>
      </c>
      <c r="M26" s="118">
        <v>183.9</v>
      </c>
      <c r="N26" s="118">
        <v>4</v>
      </c>
      <c r="O26" s="505"/>
      <c r="P26" s="145">
        <v>8000</v>
      </c>
      <c r="Q26" s="146">
        <f t="shared" si="8"/>
        <v>1090527</v>
      </c>
      <c r="R26" s="147">
        <f t="shared" si="9"/>
        <v>136.31587500000001</v>
      </c>
      <c r="S26" s="148">
        <v>0.05</v>
      </c>
      <c r="T26" s="149">
        <f t="shared" si="10"/>
        <v>54526.350000000006</v>
      </c>
      <c r="U26" s="148">
        <v>0.05</v>
      </c>
      <c r="V26" s="149">
        <f t="shared" si="11"/>
        <v>54526.350000000006</v>
      </c>
    </row>
    <row r="27" spans="1:23" x14ac:dyDescent="0.25">
      <c r="A27" s="49"/>
      <c r="B27" s="109" t="s">
        <v>249</v>
      </c>
      <c r="C27" s="110"/>
      <c r="D27" s="109" t="s">
        <v>212</v>
      </c>
      <c r="E27" s="110">
        <v>1750</v>
      </c>
      <c r="F27" s="109" t="s">
        <v>171</v>
      </c>
      <c r="G27" s="112">
        <v>1000</v>
      </c>
      <c r="H27" s="113">
        <f>C26+E27+G27</f>
        <v>2950</v>
      </c>
      <c r="I27" s="115">
        <v>250</v>
      </c>
      <c r="J27" s="114">
        <v>350</v>
      </c>
      <c r="K27" s="124">
        <v>225</v>
      </c>
      <c r="L27" s="117">
        <f t="shared" si="7"/>
        <v>3525</v>
      </c>
      <c r="M27" s="118">
        <v>183.9</v>
      </c>
      <c r="N27" s="118">
        <v>4</v>
      </c>
      <c r="O27" s="506"/>
      <c r="P27" s="145">
        <v>10000</v>
      </c>
      <c r="Q27" s="146">
        <f t="shared" si="8"/>
        <v>2592990</v>
      </c>
      <c r="R27" s="147">
        <f t="shared" si="9"/>
        <v>259.29899999999998</v>
      </c>
      <c r="S27" s="148">
        <v>3.5000000000000003E-2</v>
      </c>
      <c r="T27" s="149">
        <f t="shared" si="10"/>
        <v>90754.650000000009</v>
      </c>
      <c r="U27" s="148">
        <v>3.5000000000000003E-2</v>
      </c>
      <c r="V27" s="149">
        <f t="shared" si="11"/>
        <v>90754.650000000009</v>
      </c>
    </row>
    <row r="28" spans="1:23" x14ac:dyDescent="0.25">
      <c r="A28" s="49"/>
      <c r="B28" s="141"/>
      <c r="C28" s="142"/>
      <c r="D28" s="141"/>
      <c r="E28" s="142"/>
      <c r="F28" s="142"/>
      <c r="G28" s="142"/>
      <c r="H28" s="142"/>
      <c r="I28" s="142"/>
      <c r="J28" s="142"/>
      <c r="K28" s="142"/>
      <c r="L28" s="143"/>
      <c r="M28" s="143"/>
      <c r="N28" s="144"/>
      <c r="O28" s="144"/>
      <c r="P28" s="144"/>
      <c r="Q28" s="144"/>
      <c r="R28" s="144"/>
      <c r="S28" s="144"/>
      <c r="T28" s="144"/>
      <c r="U28" s="144"/>
      <c r="V28" s="144"/>
    </row>
    <row r="29" spans="1:23" x14ac:dyDescent="0.25">
      <c r="A29" s="49"/>
      <c r="B29" s="141"/>
      <c r="C29" s="142"/>
      <c r="D29" s="141"/>
      <c r="E29" s="142"/>
      <c r="F29" s="142"/>
      <c r="G29" s="142"/>
      <c r="H29" s="142"/>
      <c r="I29" s="142"/>
      <c r="J29" s="142"/>
      <c r="K29" s="142"/>
      <c r="L29" s="143"/>
      <c r="M29" s="143"/>
      <c r="N29" s="144"/>
      <c r="O29" s="144"/>
      <c r="P29" s="144"/>
      <c r="Q29" s="144"/>
      <c r="R29" s="144"/>
      <c r="S29" s="144"/>
      <c r="T29" s="144"/>
      <c r="U29" s="144"/>
      <c r="V29" s="144"/>
    </row>
    <row r="30" spans="1:23" x14ac:dyDescent="0.25">
      <c r="A30" s="49"/>
      <c r="B30" s="141"/>
      <c r="C30" s="142"/>
      <c r="D30" s="141"/>
      <c r="E30" s="142"/>
      <c r="G30" s="106"/>
      <c r="H30" s="106"/>
      <c r="I30" s="106"/>
      <c r="J30" s="106"/>
      <c r="K30" s="106"/>
      <c r="L30" s="39"/>
      <c r="M30" s="39"/>
      <c r="N30" s="39"/>
      <c r="O30" s="39"/>
      <c r="P30" s="39"/>
      <c r="Q30" s="39"/>
    </row>
    <row r="31" spans="1:23" x14ac:dyDescent="0.25">
      <c r="A31" s="49"/>
      <c r="B31" s="516" t="s">
        <v>177</v>
      </c>
      <c r="C31" s="516"/>
      <c r="D31" s="516"/>
      <c r="E31" s="516"/>
      <c r="F31" s="516"/>
      <c r="G31" s="106"/>
      <c r="H31" s="106"/>
      <c r="I31" s="106"/>
      <c r="J31" s="106"/>
      <c r="K31" s="106"/>
      <c r="L31" s="39"/>
      <c r="M31" s="39"/>
      <c r="N31" s="39"/>
      <c r="O31" s="39"/>
      <c r="P31" s="39"/>
      <c r="Q31" s="39"/>
    </row>
    <row r="32" spans="1:23" x14ac:dyDescent="0.25">
      <c r="A32" s="49"/>
      <c r="B32" s="141"/>
      <c r="C32" s="142"/>
      <c r="D32" s="141"/>
      <c r="E32" s="142"/>
      <c r="G32" s="106"/>
      <c r="H32" s="106"/>
      <c r="I32" s="106"/>
      <c r="J32" s="106"/>
      <c r="K32" s="106"/>
      <c r="L32" s="39"/>
      <c r="M32" s="39"/>
      <c r="N32" s="39"/>
      <c r="O32" s="39"/>
      <c r="P32" s="39"/>
      <c r="Q32" s="39"/>
    </row>
    <row r="33" spans="1:23" ht="15.75" x14ac:dyDescent="0.25">
      <c r="A33" s="39">
        <v>1</v>
      </c>
      <c r="B33" s="107" t="s">
        <v>217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515" t="s">
        <v>218</v>
      </c>
      <c r="Q33" s="515"/>
      <c r="R33" s="515"/>
      <c r="S33" s="515"/>
      <c r="T33" s="515"/>
      <c r="U33" s="515"/>
      <c r="V33" s="515"/>
    </row>
    <row r="34" spans="1:23" x14ac:dyDescent="0.25">
      <c r="B34" s="511" t="s">
        <v>219</v>
      </c>
      <c r="C34" s="497" t="s">
        <v>181</v>
      </c>
      <c r="D34" s="511" t="s">
        <v>182</v>
      </c>
      <c r="E34" s="497" t="s">
        <v>181</v>
      </c>
      <c r="F34" s="474" t="s">
        <v>220</v>
      </c>
      <c r="G34" s="497" t="s">
        <v>181</v>
      </c>
      <c r="H34" s="498" t="s">
        <v>184</v>
      </c>
      <c r="I34" s="499" t="s">
        <v>185</v>
      </c>
      <c r="J34" s="499"/>
      <c r="K34" s="502" t="s">
        <v>214</v>
      </c>
      <c r="L34" s="503" t="s">
        <v>187</v>
      </c>
      <c r="M34" s="498" t="s">
        <v>188</v>
      </c>
      <c r="N34" s="498" t="s">
        <v>189</v>
      </c>
      <c r="O34" s="504"/>
      <c r="P34" s="507" t="s">
        <v>190</v>
      </c>
      <c r="Q34" s="508" t="s">
        <v>221</v>
      </c>
      <c r="R34" s="508" t="s">
        <v>222</v>
      </c>
      <c r="S34" s="509" t="s">
        <v>193</v>
      </c>
      <c r="T34" s="510" t="s">
        <v>194</v>
      </c>
      <c r="U34" s="500" t="s">
        <v>195</v>
      </c>
      <c r="V34" s="501" t="s">
        <v>196</v>
      </c>
    </row>
    <row r="35" spans="1:23" x14ac:dyDescent="0.25">
      <c r="B35" s="511"/>
      <c r="C35" s="497"/>
      <c r="D35" s="511"/>
      <c r="E35" s="497"/>
      <c r="F35" s="474"/>
      <c r="G35" s="497"/>
      <c r="H35" s="498"/>
      <c r="I35" s="499"/>
      <c r="J35" s="499"/>
      <c r="K35" s="502"/>
      <c r="L35" s="503"/>
      <c r="M35" s="498"/>
      <c r="N35" s="498"/>
      <c r="O35" s="505"/>
      <c r="P35" s="507"/>
      <c r="Q35" s="508"/>
      <c r="R35" s="508"/>
      <c r="S35" s="509"/>
      <c r="T35" s="510"/>
      <c r="U35" s="500"/>
      <c r="V35" s="501"/>
    </row>
    <row r="36" spans="1:23" ht="38.25" x14ac:dyDescent="0.25">
      <c r="B36" s="511"/>
      <c r="C36" s="497"/>
      <c r="D36" s="511"/>
      <c r="E36" s="497"/>
      <c r="F36" s="474"/>
      <c r="G36" s="497"/>
      <c r="H36" s="498"/>
      <c r="I36" s="108" t="s">
        <v>197</v>
      </c>
      <c r="J36" s="108" t="s">
        <v>157</v>
      </c>
      <c r="K36" s="502"/>
      <c r="L36" s="503"/>
      <c r="M36" s="498"/>
      <c r="N36" s="498"/>
      <c r="O36" s="506"/>
      <c r="P36" s="507"/>
      <c r="Q36" s="508"/>
      <c r="R36" s="508"/>
      <c r="S36" s="509"/>
      <c r="T36" s="510"/>
      <c r="U36" s="500"/>
      <c r="V36" s="501"/>
      <c r="W36" s="320" t="s">
        <v>316</v>
      </c>
    </row>
    <row r="37" spans="1:23" x14ac:dyDescent="0.25">
      <c r="A37" s="49">
        <v>1</v>
      </c>
      <c r="B37" s="109" t="s">
        <v>198</v>
      </c>
      <c r="C37" s="110">
        <v>25</v>
      </c>
      <c r="D37" s="111" t="s">
        <v>199</v>
      </c>
      <c r="E37" s="110">
        <v>20</v>
      </c>
      <c r="F37" s="111" t="s">
        <v>176</v>
      </c>
      <c r="G37" s="112">
        <v>10</v>
      </c>
      <c r="H37" s="113">
        <f>C37+E37+G37</f>
        <v>55</v>
      </c>
      <c r="I37" s="114">
        <v>5</v>
      </c>
      <c r="J37" s="115">
        <v>25</v>
      </c>
      <c r="K37" s="116">
        <v>62</v>
      </c>
      <c r="L37" s="117">
        <f>H37+I37+K37</f>
        <v>122</v>
      </c>
      <c r="M37" s="118">
        <v>183.9</v>
      </c>
      <c r="N37" s="118">
        <v>4</v>
      </c>
      <c r="O37" s="512" t="s">
        <v>200</v>
      </c>
      <c r="P37" s="155">
        <v>100</v>
      </c>
      <c r="Q37" s="156">
        <f>L37*M37*N37</f>
        <v>89743.2</v>
      </c>
      <c r="R37" s="157">
        <f>Q37/P37</f>
        <v>897.43200000000002</v>
      </c>
      <c r="S37" s="122">
        <v>8.5000000000000006E-2</v>
      </c>
      <c r="T37" s="123">
        <f>Q37*S37</f>
        <v>7628.1720000000005</v>
      </c>
      <c r="U37" s="158">
        <v>8.5000000000000006E-2</v>
      </c>
      <c r="V37" s="159">
        <f>Q37*U37</f>
        <v>7628.1720000000005</v>
      </c>
    </row>
    <row r="38" spans="1:23" x14ac:dyDescent="0.25">
      <c r="A38" s="49">
        <v>2</v>
      </c>
      <c r="B38" s="109" t="s">
        <v>243</v>
      </c>
      <c r="C38" s="110">
        <v>30</v>
      </c>
      <c r="D38" s="109" t="s">
        <v>202</v>
      </c>
      <c r="E38" s="110">
        <v>30</v>
      </c>
      <c r="F38" s="109" t="s">
        <v>175</v>
      </c>
      <c r="G38" s="112">
        <v>20</v>
      </c>
      <c r="H38" s="113">
        <f t="shared" ref="H38:H39" si="13">C38+E38+G38</f>
        <v>80</v>
      </c>
      <c r="I38" s="114">
        <v>10</v>
      </c>
      <c r="J38" s="115">
        <v>50</v>
      </c>
      <c r="K38" s="116">
        <v>137.5</v>
      </c>
      <c r="L38" s="117">
        <f t="shared" ref="L38:L44" si="14">H38+I38+K38</f>
        <v>227.5</v>
      </c>
      <c r="M38" s="118">
        <v>183.9</v>
      </c>
      <c r="N38" s="118">
        <v>4</v>
      </c>
      <c r="O38" s="513"/>
      <c r="P38" s="155">
        <v>250</v>
      </c>
      <c r="Q38" s="156">
        <f t="shared" ref="Q38:Q44" si="15">L38*M38*N38</f>
        <v>167349</v>
      </c>
      <c r="R38" s="157">
        <f t="shared" ref="R38:R44" si="16">Q38/P38</f>
        <v>669.39599999999996</v>
      </c>
      <c r="S38" s="122">
        <v>7.4999999999999997E-2</v>
      </c>
      <c r="T38" s="123">
        <f t="shared" ref="T38:T44" si="17">Q38*S38</f>
        <v>12551.174999999999</v>
      </c>
      <c r="U38" s="158">
        <v>7.4999999999999997E-2</v>
      </c>
      <c r="V38" s="159">
        <f t="shared" ref="V38:V44" si="18">Q38*U38</f>
        <v>12551.174999999999</v>
      </c>
    </row>
    <row r="39" spans="1:23" x14ac:dyDescent="0.25">
      <c r="A39" s="49">
        <v>3</v>
      </c>
      <c r="B39" s="109" t="s">
        <v>244</v>
      </c>
      <c r="C39" s="110">
        <v>40</v>
      </c>
      <c r="D39" s="109" t="s">
        <v>204</v>
      </c>
      <c r="E39" s="110">
        <v>40</v>
      </c>
      <c r="F39" s="109" t="s">
        <v>174</v>
      </c>
      <c r="G39" s="112">
        <v>50</v>
      </c>
      <c r="H39" s="113">
        <f t="shared" si="13"/>
        <v>130</v>
      </c>
      <c r="I39" s="114">
        <v>50</v>
      </c>
      <c r="J39" s="115">
        <v>100</v>
      </c>
      <c r="K39" s="124">
        <v>240</v>
      </c>
      <c r="L39" s="117">
        <f t="shared" si="14"/>
        <v>420</v>
      </c>
      <c r="M39" s="118">
        <v>183.9</v>
      </c>
      <c r="N39" s="118">
        <v>4</v>
      </c>
      <c r="O39" s="513"/>
      <c r="P39" s="155">
        <v>500</v>
      </c>
      <c r="Q39" s="156">
        <f t="shared" si="15"/>
        <v>308952</v>
      </c>
      <c r="R39" s="157">
        <f t="shared" si="16"/>
        <v>617.904</v>
      </c>
      <c r="S39" s="122">
        <v>6.5000000000000002E-2</v>
      </c>
      <c r="T39" s="123">
        <f t="shared" si="17"/>
        <v>20081.88</v>
      </c>
      <c r="U39" s="158">
        <v>6.5000000000000002E-2</v>
      </c>
      <c r="V39" s="159">
        <f t="shared" si="18"/>
        <v>20081.88</v>
      </c>
    </row>
    <row r="40" spans="1:23" x14ac:dyDescent="0.25">
      <c r="A40" s="125">
        <v>4</v>
      </c>
      <c r="B40" s="111" t="s">
        <v>245</v>
      </c>
      <c r="C40" s="110">
        <v>50</v>
      </c>
      <c r="D40" s="111" t="s">
        <v>206</v>
      </c>
      <c r="E40" s="110">
        <v>50</v>
      </c>
      <c r="F40" s="111" t="s">
        <v>174</v>
      </c>
      <c r="G40" s="112">
        <v>50</v>
      </c>
      <c r="H40" s="113">
        <f>C40+E41+G40</f>
        <v>175</v>
      </c>
      <c r="I40" s="114">
        <v>50</v>
      </c>
      <c r="J40" s="115">
        <v>100</v>
      </c>
      <c r="K40" s="124">
        <v>240</v>
      </c>
      <c r="L40" s="117">
        <f t="shared" si="14"/>
        <v>465</v>
      </c>
      <c r="M40" s="118">
        <v>183.9</v>
      </c>
      <c r="N40" s="118">
        <v>4</v>
      </c>
      <c r="O40" s="513"/>
      <c r="P40" s="155">
        <v>1000</v>
      </c>
      <c r="Q40" s="156">
        <f t="shared" si="15"/>
        <v>342054</v>
      </c>
      <c r="R40" s="157">
        <f t="shared" si="16"/>
        <v>342.05399999999997</v>
      </c>
      <c r="S40" s="122">
        <v>0.05</v>
      </c>
      <c r="T40" s="123">
        <f t="shared" si="17"/>
        <v>17102.7</v>
      </c>
      <c r="U40" s="158">
        <v>0.05</v>
      </c>
      <c r="V40" s="159">
        <f t="shared" si="18"/>
        <v>17102.7</v>
      </c>
    </row>
    <row r="41" spans="1:23" x14ac:dyDescent="0.25">
      <c r="A41" s="49">
        <v>5</v>
      </c>
      <c r="B41" s="128" t="s">
        <v>246</v>
      </c>
      <c r="C41" s="129">
        <v>75</v>
      </c>
      <c r="D41" s="128" t="s">
        <v>208</v>
      </c>
      <c r="E41" s="129">
        <v>75</v>
      </c>
      <c r="F41" s="128" t="s">
        <v>173</v>
      </c>
      <c r="G41" s="130">
        <v>100</v>
      </c>
      <c r="H41" s="131">
        <f t="shared" ref="H41:H43" si="19">C41+E41+G41</f>
        <v>250</v>
      </c>
      <c r="I41" s="132">
        <v>75</v>
      </c>
      <c r="J41" s="115">
        <v>150</v>
      </c>
      <c r="K41" s="133">
        <v>332.5</v>
      </c>
      <c r="L41" s="117">
        <f t="shared" si="14"/>
        <v>657.5</v>
      </c>
      <c r="M41" s="135">
        <v>183.9</v>
      </c>
      <c r="N41" s="135">
        <v>4</v>
      </c>
      <c r="O41" s="513"/>
      <c r="P41" s="160">
        <v>2000</v>
      </c>
      <c r="Q41" s="161">
        <f t="shared" si="15"/>
        <v>483657</v>
      </c>
      <c r="R41" s="162">
        <f t="shared" si="16"/>
        <v>241.82849999999999</v>
      </c>
      <c r="S41" s="139">
        <v>0.05</v>
      </c>
      <c r="T41" s="140">
        <f t="shared" si="17"/>
        <v>24182.850000000002</v>
      </c>
      <c r="U41" s="163">
        <v>0.05</v>
      </c>
      <c r="V41" s="164">
        <f t="shared" si="18"/>
        <v>24182.850000000002</v>
      </c>
      <c r="W41" s="319">
        <f>Q41+T41+V41</f>
        <v>532022.69999999995</v>
      </c>
    </row>
    <row r="42" spans="1:23" x14ac:dyDescent="0.25">
      <c r="A42" s="49">
        <v>6</v>
      </c>
      <c r="B42" s="109" t="s">
        <v>247</v>
      </c>
      <c r="C42" s="110">
        <v>125</v>
      </c>
      <c r="D42" s="109" t="s">
        <v>210</v>
      </c>
      <c r="E42" s="110">
        <v>150</v>
      </c>
      <c r="F42" s="109" t="s">
        <v>173</v>
      </c>
      <c r="G42" s="112">
        <v>100</v>
      </c>
      <c r="H42" s="113">
        <f t="shared" si="19"/>
        <v>375</v>
      </c>
      <c r="I42" s="114">
        <v>75</v>
      </c>
      <c r="J42" s="115">
        <v>150</v>
      </c>
      <c r="K42" s="124">
        <v>332.5</v>
      </c>
      <c r="L42" s="117">
        <f t="shared" si="14"/>
        <v>782.5</v>
      </c>
      <c r="M42" s="118">
        <v>183.9</v>
      </c>
      <c r="N42" s="118">
        <v>4</v>
      </c>
      <c r="O42" s="513"/>
      <c r="P42" s="155">
        <v>5000</v>
      </c>
      <c r="Q42" s="156">
        <f t="shared" si="15"/>
        <v>575607</v>
      </c>
      <c r="R42" s="157">
        <f t="shared" si="16"/>
        <v>115.12139999999999</v>
      </c>
      <c r="S42" s="122">
        <v>0.05</v>
      </c>
      <c r="T42" s="123">
        <f t="shared" si="17"/>
        <v>28780.350000000002</v>
      </c>
      <c r="U42" s="158">
        <v>0.05</v>
      </c>
      <c r="V42" s="159">
        <f t="shared" si="18"/>
        <v>28780.350000000002</v>
      </c>
    </row>
    <row r="43" spans="1:23" x14ac:dyDescent="0.25">
      <c r="A43" s="49">
        <v>7</v>
      </c>
      <c r="B43" s="109" t="s">
        <v>248</v>
      </c>
      <c r="C43" s="110">
        <v>200</v>
      </c>
      <c r="D43" s="109" t="s">
        <v>211</v>
      </c>
      <c r="E43" s="110">
        <v>450</v>
      </c>
      <c r="F43" s="109" t="s">
        <v>172</v>
      </c>
      <c r="G43" s="112">
        <v>400</v>
      </c>
      <c r="H43" s="113">
        <f t="shared" si="19"/>
        <v>1050</v>
      </c>
      <c r="I43" s="114">
        <v>150</v>
      </c>
      <c r="J43" s="115">
        <v>250</v>
      </c>
      <c r="K43" s="124">
        <v>425</v>
      </c>
      <c r="L43" s="117">
        <f t="shared" si="14"/>
        <v>1625</v>
      </c>
      <c r="M43" s="118">
        <v>183.9</v>
      </c>
      <c r="N43" s="118">
        <v>4</v>
      </c>
      <c r="O43" s="513"/>
      <c r="P43" s="155">
        <v>8000</v>
      </c>
      <c r="Q43" s="156">
        <f t="shared" si="15"/>
        <v>1195350</v>
      </c>
      <c r="R43" s="157">
        <f t="shared" si="16"/>
        <v>149.41874999999999</v>
      </c>
      <c r="S43" s="122">
        <v>0.05</v>
      </c>
      <c r="T43" s="123">
        <f t="shared" si="17"/>
        <v>59767.5</v>
      </c>
      <c r="U43" s="158">
        <v>0.05</v>
      </c>
      <c r="V43" s="159">
        <f t="shared" si="18"/>
        <v>59767.5</v>
      </c>
    </row>
    <row r="44" spans="1:23" x14ac:dyDescent="0.25">
      <c r="A44" s="49">
        <v>8</v>
      </c>
      <c r="B44" s="109" t="s">
        <v>249</v>
      </c>
      <c r="C44" s="110"/>
      <c r="D44" s="109" t="s">
        <v>212</v>
      </c>
      <c r="E44" s="110">
        <v>1750</v>
      </c>
      <c r="F44" s="109" t="s">
        <v>171</v>
      </c>
      <c r="G44" s="112">
        <v>1000</v>
      </c>
      <c r="H44" s="113">
        <f>C43+E44+G44</f>
        <v>2950</v>
      </c>
      <c r="I44" s="114">
        <v>250</v>
      </c>
      <c r="J44" s="115">
        <v>350</v>
      </c>
      <c r="K44" s="124">
        <v>530</v>
      </c>
      <c r="L44" s="117">
        <f t="shared" si="14"/>
        <v>3730</v>
      </c>
      <c r="M44" s="118">
        <v>183.9</v>
      </c>
      <c r="N44" s="118">
        <v>4</v>
      </c>
      <c r="O44" s="514"/>
      <c r="P44" s="155">
        <v>10000</v>
      </c>
      <c r="Q44" s="156">
        <f t="shared" si="15"/>
        <v>2743788</v>
      </c>
      <c r="R44" s="157">
        <f t="shared" si="16"/>
        <v>274.37880000000001</v>
      </c>
      <c r="S44" s="122">
        <v>3.5000000000000003E-2</v>
      </c>
      <c r="T44" s="123">
        <f t="shared" si="17"/>
        <v>96032.580000000016</v>
      </c>
      <c r="U44" s="158">
        <v>3.5000000000000003E-2</v>
      </c>
      <c r="V44" s="159">
        <f t="shared" si="18"/>
        <v>96032.580000000016</v>
      </c>
    </row>
    <row r="45" spans="1:23" x14ac:dyDescent="0.25">
      <c r="A45" s="144"/>
      <c r="B45" s="144"/>
      <c r="C45" s="144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23" x14ac:dyDescent="0.25">
      <c r="A46" s="144"/>
      <c r="B46" s="144"/>
      <c r="C46" s="144"/>
      <c r="H46" s="39"/>
      <c r="I46" s="39"/>
      <c r="J46" s="39"/>
      <c r="K46" s="39"/>
      <c r="L46" s="39"/>
      <c r="M46" s="39"/>
      <c r="N46" s="39"/>
      <c r="O46" s="39"/>
      <c r="P46" s="515" t="s">
        <v>218</v>
      </c>
      <c r="Q46" s="515"/>
      <c r="R46" s="515"/>
      <c r="S46" s="515"/>
      <c r="T46" s="515"/>
      <c r="U46" s="515"/>
      <c r="V46" s="515"/>
    </row>
    <row r="47" spans="1:23" x14ac:dyDescent="0.25">
      <c r="A47" s="144"/>
      <c r="B47" s="511" t="s">
        <v>219</v>
      </c>
      <c r="C47" s="497" t="s">
        <v>181</v>
      </c>
      <c r="D47" s="511" t="s">
        <v>182</v>
      </c>
      <c r="E47" s="497" t="s">
        <v>181</v>
      </c>
      <c r="F47" s="474" t="s">
        <v>220</v>
      </c>
      <c r="G47" s="497" t="s">
        <v>181</v>
      </c>
      <c r="H47" s="498" t="s">
        <v>184</v>
      </c>
      <c r="I47" s="499" t="s">
        <v>185</v>
      </c>
      <c r="J47" s="499"/>
      <c r="K47" s="502" t="s">
        <v>214</v>
      </c>
      <c r="L47" s="503" t="s">
        <v>187</v>
      </c>
      <c r="M47" s="498" t="s">
        <v>188</v>
      </c>
      <c r="N47" s="498" t="s">
        <v>189</v>
      </c>
      <c r="O47" s="504"/>
      <c r="P47" s="507" t="s">
        <v>190</v>
      </c>
      <c r="Q47" s="508" t="s">
        <v>221</v>
      </c>
      <c r="R47" s="508" t="s">
        <v>222</v>
      </c>
      <c r="S47" s="509" t="s">
        <v>193</v>
      </c>
      <c r="T47" s="510" t="s">
        <v>194</v>
      </c>
      <c r="U47" s="500" t="s">
        <v>195</v>
      </c>
      <c r="V47" s="501" t="s">
        <v>196</v>
      </c>
    </row>
    <row r="48" spans="1:23" ht="22.5" customHeight="1" x14ac:dyDescent="0.25">
      <c r="A48" s="144"/>
      <c r="B48" s="511"/>
      <c r="C48" s="497"/>
      <c r="D48" s="511"/>
      <c r="E48" s="497"/>
      <c r="F48" s="474"/>
      <c r="G48" s="497"/>
      <c r="H48" s="498"/>
      <c r="I48" s="499"/>
      <c r="J48" s="499"/>
      <c r="K48" s="502"/>
      <c r="L48" s="503"/>
      <c r="M48" s="498"/>
      <c r="N48" s="498"/>
      <c r="O48" s="505"/>
      <c r="P48" s="507"/>
      <c r="Q48" s="508"/>
      <c r="R48" s="508"/>
      <c r="S48" s="509"/>
      <c r="T48" s="510"/>
      <c r="U48" s="500"/>
      <c r="V48" s="501"/>
    </row>
    <row r="49" spans="1:23" ht="38.25" x14ac:dyDescent="0.25">
      <c r="A49" s="144"/>
      <c r="B49" s="511"/>
      <c r="C49" s="497"/>
      <c r="D49" s="511"/>
      <c r="E49" s="497"/>
      <c r="F49" s="474"/>
      <c r="G49" s="497"/>
      <c r="H49" s="498"/>
      <c r="I49" s="108" t="s">
        <v>197</v>
      </c>
      <c r="J49" s="108" t="s">
        <v>157</v>
      </c>
      <c r="K49" s="502"/>
      <c r="L49" s="503"/>
      <c r="M49" s="498"/>
      <c r="N49" s="498"/>
      <c r="O49" s="506"/>
      <c r="P49" s="507"/>
      <c r="Q49" s="508"/>
      <c r="R49" s="508"/>
      <c r="S49" s="509"/>
      <c r="T49" s="510"/>
      <c r="U49" s="500"/>
      <c r="V49" s="501"/>
      <c r="W49" s="320" t="s">
        <v>316</v>
      </c>
    </row>
    <row r="50" spans="1:23" x14ac:dyDescent="0.25">
      <c r="A50" s="144"/>
      <c r="B50" s="109" t="s">
        <v>198</v>
      </c>
      <c r="C50" s="110">
        <v>25</v>
      </c>
      <c r="D50" s="111" t="s">
        <v>199</v>
      </c>
      <c r="E50" s="110">
        <v>20</v>
      </c>
      <c r="F50" s="111" t="s">
        <v>176</v>
      </c>
      <c r="G50" s="112">
        <v>10</v>
      </c>
      <c r="H50" s="113">
        <f>C50+E50+G50</f>
        <v>55</v>
      </c>
      <c r="I50" s="115">
        <v>5</v>
      </c>
      <c r="J50" s="114">
        <v>25</v>
      </c>
      <c r="K50" s="116">
        <v>62</v>
      </c>
      <c r="L50" s="117">
        <f>H50+J50+K50</f>
        <v>142</v>
      </c>
      <c r="M50" s="118">
        <v>183.9</v>
      </c>
      <c r="N50" s="118">
        <v>4</v>
      </c>
      <c r="O50" s="474" t="s">
        <v>215</v>
      </c>
      <c r="P50" s="155">
        <v>100</v>
      </c>
      <c r="Q50" s="156">
        <f>L50*M50*N50</f>
        <v>104455.2</v>
      </c>
      <c r="R50" s="157">
        <f>Q50/P50</f>
        <v>1044.5519999999999</v>
      </c>
      <c r="S50" s="122">
        <v>8.5000000000000006E-2</v>
      </c>
      <c r="T50" s="123">
        <f>Q50*S50</f>
        <v>8878.6920000000009</v>
      </c>
      <c r="U50" s="158">
        <v>8.5000000000000006E-2</v>
      </c>
      <c r="V50" s="159">
        <f>Q50*U50</f>
        <v>8878.6920000000009</v>
      </c>
    </row>
    <row r="51" spans="1:23" x14ac:dyDescent="0.25">
      <c r="A51" s="144"/>
      <c r="B51" s="109" t="s">
        <v>243</v>
      </c>
      <c r="C51" s="110">
        <v>30</v>
      </c>
      <c r="D51" s="109" t="s">
        <v>202</v>
      </c>
      <c r="E51" s="110">
        <v>30</v>
      </c>
      <c r="F51" s="109" t="s">
        <v>175</v>
      </c>
      <c r="G51" s="112">
        <v>20</v>
      </c>
      <c r="H51" s="113">
        <f t="shared" ref="H51:H52" si="20">C51+E51+G51</f>
        <v>80</v>
      </c>
      <c r="I51" s="115">
        <v>10</v>
      </c>
      <c r="J51" s="114">
        <v>50</v>
      </c>
      <c r="K51" s="116">
        <v>137.5</v>
      </c>
      <c r="L51" s="117">
        <f t="shared" ref="L51:L53" si="21">H51+J51+K51</f>
        <v>267.5</v>
      </c>
      <c r="M51" s="118">
        <v>183.9</v>
      </c>
      <c r="N51" s="118">
        <v>4</v>
      </c>
      <c r="O51" s="474"/>
      <c r="P51" s="155">
        <v>250</v>
      </c>
      <c r="Q51" s="156">
        <f t="shared" ref="Q51:Q57" si="22">L51*M51*N51</f>
        <v>196773</v>
      </c>
      <c r="R51" s="157">
        <f t="shared" ref="R51:R57" si="23">Q51/P51</f>
        <v>787.09199999999998</v>
      </c>
      <c r="S51" s="122">
        <v>7.4999999999999997E-2</v>
      </c>
      <c r="T51" s="123">
        <f t="shared" ref="T51:T57" si="24">Q51*S51</f>
        <v>14757.974999999999</v>
      </c>
      <c r="U51" s="158">
        <v>7.4999999999999997E-2</v>
      </c>
      <c r="V51" s="159">
        <f t="shared" ref="V51:V57" si="25">Q51*U51</f>
        <v>14757.974999999999</v>
      </c>
    </row>
    <row r="52" spans="1:23" x14ac:dyDescent="0.25">
      <c r="A52" s="144"/>
      <c r="B52" s="109" t="s">
        <v>244</v>
      </c>
      <c r="C52" s="110">
        <v>40</v>
      </c>
      <c r="D52" s="109" t="s">
        <v>204</v>
      </c>
      <c r="E52" s="110">
        <v>40</v>
      </c>
      <c r="F52" s="109" t="s">
        <v>174</v>
      </c>
      <c r="G52" s="112">
        <v>50</v>
      </c>
      <c r="H52" s="113">
        <f t="shared" si="20"/>
        <v>130</v>
      </c>
      <c r="I52" s="115">
        <v>50</v>
      </c>
      <c r="J52" s="114">
        <v>100</v>
      </c>
      <c r="K52" s="124">
        <v>240</v>
      </c>
      <c r="L52" s="117">
        <f t="shared" si="21"/>
        <v>470</v>
      </c>
      <c r="M52" s="118">
        <v>183.9</v>
      </c>
      <c r="N52" s="118">
        <v>4</v>
      </c>
      <c r="O52" s="474"/>
      <c r="P52" s="155">
        <v>500</v>
      </c>
      <c r="Q52" s="156">
        <f t="shared" si="22"/>
        <v>345732</v>
      </c>
      <c r="R52" s="157">
        <f t="shared" si="23"/>
        <v>691.46400000000006</v>
      </c>
      <c r="S52" s="122">
        <v>6.5000000000000002E-2</v>
      </c>
      <c r="T52" s="123">
        <f t="shared" si="24"/>
        <v>22472.58</v>
      </c>
      <c r="U52" s="158">
        <v>6.5000000000000002E-2</v>
      </c>
      <c r="V52" s="159">
        <f t="shared" si="25"/>
        <v>22472.58</v>
      </c>
    </row>
    <row r="53" spans="1:23" x14ac:dyDescent="0.25">
      <c r="A53" s="144"/>
      <c r="B53" s="111" t="s">
        <v>245</v>
      </c>
      <c r="C53" s="110">
        <v>50</v>
      </c>
      <c r="D53" s="111" t="s">
        <v>206</v>
      </c>
      <c r="E53" s="110">
        <v>50</v>
      </c>
      <c r="F53" s="111" t="s">
        <v>174</v>
      </c>
      <c r="G53" s="112">
        <v>50</v>
      </c>
      <c r="H53" s="113">
        <f>C53+E54+G53</f>
        <v>175</v>
      </c>
      <c r="I53" s="115">
        <v>50</v>
      </c>
      <c r="J53" s="114">
        <v>100</v>
      </c>
      <c r="K53" s="124">
        <v>240</v>
      </c>
      <c r="L53" s="117">
        <f t="shared" si="21"/>
        <v>515</v>
      </c>
      <c r="M53" s="118">
        <v>183.9</v>
      </c>
      <c r="N53" s="118">
        <v>4</v>
      </c>
      <c r="O53" s="474"/>
      <c r="P53" s="155">
        <v>1000</v>
      </c>
      <c r="Q53" s="156">
        <f t="shared" si="22"/>
        <v>378834</v>
      </c>
      <c r="R53" s="157">
        <f t="shared" si="23"/>
        <v>378.834</v>
      </c>
      <c r="S53" s="122">
        <v>0.05</v>
      </c>
      <c r="T53" s="123">
        <f t="shared" si="24"/>
        <v>18941.7</v>
      </c>
      <c r="U53" s="158">
        <v>0.05</v>
      </c>
      <c r="V53" s="159">
        <f t="shared" si="25"/>
        <v>18941.7</v>
      </c>
    </row>
    <row r="54" spans="1:23" x14ac:dyDescent="0.25">
      <c r="A54" s="144"/>
      <c r="B54" s="128" t="s">
        <v>246</v>
      </c>
      <c r="C54" s="129">
        <v>75</v>
      </c>
      <c r="D54" s="128" t="s">
        <v>208</v>
      </c>
      <c r="E54" s="129">
        <v>75</v>
      </c>
      <c r="F54" s="128" t="s">
        <v>173</v>
      </c>
      <c r="G54" s="130">
        <v>100</v>
      </c>
      <c r="H54" s="131">
        <f t="shared" ref="H54:H56" si="26">C54+E54+G54</f>
        <v>250</v>
      </c>
      <c r="I54" s="115">
        <v>75</v>
      </c>
      <c r="J54" s="132">
        <v>150</v>
      </c>
      <c r="K54" s="133">
        <v>332.5</v>
      </c>
      <c r="L54" s="134">
        <f>H54+J54+K54</f>
        <v>732.5</v>
      </c>
      <c r="M54" s="135">
        <v>183.9</v>
      </c>
      <c r="N54" s="135">
        <v>4</v>
      </c>
      <c r="O54" s="474"/>
      <c r="P54" s="160">
        <v>2000</v>
      </c>
      <c r="Q54" s="161">
        <f t="shared" si="22"/>
        <v>538827</v>
      </c>
      <c r="R54" s="162">
        <f t="shared" si="23"/>
        <v>269.4135</v>
      </c>
      <c r="S54" s="139">
        <v>0.05</v>
      </c>
      <c r="T54" s="140">
        <f t="shared" si="24"/>
        <v>26941.350000000002</v>
      </c>
      <c r="U54" s="163">
        <v>0.05</v>
      </c>
      <c r="V54" s="164">
        <f t="shared" si="25"/>
        <v>26941.350000000002</v>
      </c>
      <c r="W54" s="319">
        <f>Q54+T54+V54</f>
        <v>592709.69999999995</v>
      </c>
    </row>
    <row r="55" spans="1:23" x14ac:dyDescent="0.25">
      <c r="A55" s="144"/>
      <c r="B55" s="109" t="s">
        <v>247</v>
      </c>
      <c r="C55" s="110">
        <v>125</v>
      </c>
      <c r="D55" s="109" t="s">
        <v>210</v>
      </c>
      <c r="E55" s="110">
        <v>150</v>
      </c>
      <c r="F55" s="109" t="s">
        <v>173</v>
      </c>
      <c r="G55" s="112">
        <v>100</v>
      </c>
      <c r="H55" s="113">
        <f t="shared" si="26"/>
        <v>375</v>
      </c>
      <c r="I55" s="115">
        <v>75</v>
      </c>
      <c r="J55" s="114">
        <v>150</v>
      </c>
      <c r="K55" s="124">
        <v>332.5</v>
      </c>
      <c r="L55" s="117">
        <f>H55+J55+K55</f>
        <v>857.5</v>
      </c>
      <c r="M55" s="118">
        <v>183.9</v>
      </c>
      <c r="N55" s="118">
        <v>4</v>
      </c>
      <c r="O55" s="474"/>
      <c r="P55" s="155">
        <v>5000</v>
      </c>
      <c r="Q55" s="156">
        <f t="shared" si="22"/>
        <v>630777</v>
      </c>
      <c r="R55" s="157">
        <f t="shared" si="23"/>
        <v>126.1554</v>
      </c>
      <c r="S55" s="122">
        <v>0.05</v>
      </c>
      <c r="T55" s="123">
        <f t="shared" si="24"/>
        <v>31538.850000000002</v>
      </c>
      <c r="U55" s="158">
        <v>0.05</v>
      </c>
      <c r="V55" s="159">
        <f t="shared" si="25"/>
        <v>31538.850000000002</v>
      </c>
    </row>
    <row r="56" spans="1:23" x14ac:dyDescent="0.25">
      <c r="A56" s="144"/>
      <c r="B56" s="109" t="s">
        <v>248</v>
      </c>
      <c r="C56" s="110">
        <v>200</v>
      </c>
      <c r="D56" s="109" t="s">
        <v>211</v>
      </c>
      <c r="E56" s="110">
        <v>450</v>
      </c>
      <c r="F56" s="109" t="s">
        <v>172</v>
      </c>
      <c r="G56" s="112">
        <v>400</v>
      </c>
      <c r="H56" s="113">
        <f t="shared" si="26"/>
        <v>1050</v>
      </c>
      <c r="I56" s="115">
        <v>150</v>
      </c>
      <c r="J56" s="114">
        <v>250</v>
      </c>
      <c r="K56" s="124">
        <v>425</v>
      </c>
      <c r="L56" s="117">
        <f t="shared" ref="L56:L57" si="27">H56+J56+K56</f>
        <v>1725</v>
      </c>
      <c r="M56" s="118">
        <v>183.9</v>
      </c>
      <c r="N56" s="118">
        <v>4</v>
      </c>
      <c r="O56" s="474"/>
      <c r="P56" s="155">
        <v>8000</v>
      </c>
      <c r="Q56" s="156">
        <f t="shared" si="22"/>
        <v>1268910</v>
      </c>
      <c r="R56" s="157">
        <f t="shared" si="23"/>
        <v>158.61375000000001</v>
      </c>
      <c r="S56" s="122">
        <v>0.05</v>
      </c>
      <c r="T56" s="123">
        <f t="shared" si="24"/>
        <v>63445.5</v>
      </c>
      <c r="U56" s="158">
        <v>0.05</v>
      </c>
      <c r="V56" s="159">
        <f t="shared" si="25"/>
        <v>63445.5</v>
      </c>
    </row>
    <row r="57" spans="1:23" x14ac:dyDescent="0.25">
      <c r="A57" s="144"/>
      <c r="B57" s="109" t="s">
        <v>249</v>
      </c>
      <c r="C57" s="110"/>
      <c r="D57" s="109" t="s">
        <v>212</v>
      </c>
      <c r="E57" s="110">
        <v>1750</v>
      </c>
      <c r="F57" s="109" t="s">
        <v>171</v>
      </c>
      <c r="G57" s="112">
        <v>1000</v>
      </c>
      <c r="H57" s="113">
        <f>C56+E57+G57</f>
        <v>2950</v>
      </c>
      <c r="I57" s="115">
        <v>250</v>
      </c>
      <c r="J57" s="114">
        <v>350</v>
      </c>
      <c r="K57" s="124">
        <v>530</v>
      </c>
      <c r="L57" s="117">
        <f t="shared" si="27"/>
        <v>3830</v>
      </c>
      <c r="M57" s="118">
        <v>183.9</v>
      </c>
      <c r="N57" s="118">
        <v>4</v>
      </c>
      <c r="O57" s="474"/>
      <c r="P57" s="155">
        <v>10000</v>
      </c>
      <c r="Q57" s="156">
        <f t="shared" si="22"/>
        <v>2817348</v>
      </c>
      <c r="R57" s="157">
        <f t="shared" si="23"/>
        <v>281.73480000000001</v>
      </c>
      <c r="S57" s="122">
        <v>3.5000000000000003E-2</v>
      </c>
      <c r="T57" s="123">
        <f t="shared" si="24"/>
        <v>98607.180000000008</v>
      </c>
      <c r="U57" s="158">
        <v>3.5000000000000003E-2</v>
      </c>
      <c r="V57" s="159">
        <f t="shared" si="25"/>
        <v>98607.180000000008</v>
      </c>
    </row>
    <row r="58" spans="1:23" x14ac:dyDescent="0.25">
      <c r="A58" s="144"/>
      <c r="B58" s="144"/>
      <c r="C58" s="144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23" x14ac:dyDescent="0.25">
      <c r="A59" s="144"/>
      <c r="B59" s="144"/>
      <c r="C59" s="144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23" x14ac:dyDescent="0.2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N60" s="39"/>
      <c r="O60" s="39"/>
      <c r="P60" s="39"/>
      <c r="Q60" s="39"/>
    </row>
    <row r="61" spans="1:23" x14ac:dyDescent="0.2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475" t="s">
        <v>180</v>
      </c>
      <c r="M61" s="478" t="s">
        <v>223</v>
      </c>
      <c r="N61" s="479"/>
      <c r="O61" s="484" t="s">
        <v>224</v>
      </c>
      <c r="P61" s="485"/>
      <c r="Q61" s="471" t="s">
        <v>225</v>
      </c>
      <c r="R61" s="471" t="s">
        <v>226</v>
      </c>
      <c r="S61" s="490" t="s">
        <v>233</v>
      </c>
      <c r="T61" s="493" t="s">
        <v>227</v>
      </c>
      <c r="U61" s="493" t="s">
        <v>228</v>
      </c>
      <c r="V61" s="496" t="s">
        <v>234</v>
      </c>
      <c r="W61" s="496" t="s">
        <v>235</v>
      </c>
    </row>
    <row r="62" spans="1:23" ht="26.25" customHeight="1" x14ac:dyDescent="0.25">
      <c r="A62" s="144"/>
      <c r="B62" s="181" t="s">
        <v>236</v>
      </c>
      <c r="C62" s="181" t="s">
        <v>237</v>
      </c>
      <c r="D62" s="181" t="s">
        <v>238</v>
      </c>
      <c r="E62" s="182" t="s">
        <v>239</v>
      </c>
      <c r="F62" s="182" t="s">
        <v>240</v>
      </c>
      <c r="G62" s="181" t="s">
        <v>241</v>
      </c>
      <c r="H62" s="181"/>
      <c r="I62" s="144"/>
      <c r="J62" s="144"/>
      <c r="K62" s="144"/>
      <c r="L62" s="476"/>
      <c r="M62" s="480"/>
      <c r="N62" s="481"/>
      <c r="O62" s="486"/>
      <c r="P62" s="487"/>
      <c r="Q62" s="472"/>
      <c r="R62" s="472"/>
      <c r="S62" s="491"/>
      <c r="T62" s="494"/>
      <c r="U62" s="494"/>
      <c r="V62" s="496"/>
      <c r="W62" s="496"/>
    </row>
    <row r="63" spans="1:23" ht="37.5" customHeight="1" x14ac:dyDescent="0.25">
      <c r="A63" s="144"/>
      <c r="B63" s="183">
        <v>30</v>
      </c>
      <c r="C63" s="183">
        <v>4.8</v>
      </c>
      <c r="D63" s="183">
        <f>B63*C63</f>
        <v>144</v>
      </c>
      <c r="E63" s="183"/>
      <c r="F63" s="183"/>
      <c r="G63" s="183"/>
      <c r="H63" s="183"/>
      <c r="I63" s="144"/>
      <c r="J63" s="144"/>
      <c r="K63" s="144"/>
      <c r="L63" s="477"/>
      <c r="M63" s="482"/>
      <c r="N63" s="483"/>
      <c r="O63" s="488"/>
      <c r="P63" s="489"/>
      <c r="Q63" s="473"/>
      <c r="R63" s="473"/>
      <c r="S63" s="492"/>
      <c r="T63" s="495"/>
      <c r="U63" s="495"/>
      <c r="V63" s="496"/>
      <c r="W63" s="496"/>
    </row>
    <row r="64" spans="1:23" ht="22.5" customHeight="1" x14ac:dyDescent="0.25">
      <c r="A64" s="144"/>
      <c r="B64" s="183">
        <v>12</v>
      </c>
      <c r="C64" s="183">
        <v>2.9</v>
      </c>
      <c r="D64" s="183">
        <f t="shared" ref="D64:D65" si="28">B64*C64</f>
        <v>34.799999999999997</v>
      </c>
      <c r="E64" s="183"/>
      <c r="F64" s="183"/>
      <c r="G64" s="183"/>
      <c r="H64" s="183"/>
      <c r="I64" s="144"/>
      <c r="J64" s="144"/>
      <c r="K64" s="144"/>
      <c r="L64" s="165" t="s">
        <v>229</v>
      </c>
      <c r="M64" s="166" t="s">
        <v>230</v>
      </c>
      <c r="N64" s="166" t="s">
        <v>231</v>
      </c>
      <c r="O64" s="167" t="s">
        <v>230</v>
      </c>
      <c r="P64" s="167" t="s">
        <v>231</v>
      </c>
      <c r="Q64" s="168" t="s">
        <v>230</v>
      </c>
      <c r="R64" s="168" t="s">
        <v>231</v>
      </c>
      <c r="S64" s="169" t="s">
        <v>232</v>
      </c>
      <c r="T64" s="168" t="s">
        <v>230</v>
      </c>
      <c r="U64" s="168" t="s">
        <v>231</v>
      </c>
      <c r="V64" s="170"/>
      <c r="W64" s="170"/>
    </row>
    <row r="65" spans="2:23" x14ac:dyDescent="0.25">
      <c r="B65" s="183">
        <v>3</v>
      </c>
      <c r="C65" s="183">
        <v>1.7</v>
      </c>
      <c r="D65" s="183">
        <f t="shared" si="28"/>
        <v>5.0999999999999996</v>
      </c>
      <c r="E65" s="183"/>
      <c r="F65" s="183"/>
      <c r="G65" s="183"/>
      <c r="H65" s="183"/>
      <c r="I65" s="144"/>
      <c r="J65" s="144"/>
      <c r="K65" s="144"/>
      <c r="L65" s="171">
        <v>100</v>
      </c>
      <c r="M65" s="172">
        <v>60</v>
      </c>
      <c r="N65" s="172">
        <v>80</v>
      </c>
      <c r="O65" s="116">
        <v>29</v>
      </c>
      <c r="P65" s="116">
        <v>62</v>
      </c>
      <c r="Q65" s="173">
        <f t="shared" ref="Q65:R72" si="29">M65+O65</f>
        <v>89</v>
      </c>
      <c r="R65" s="173">
        <f t="shared" si="29"/>
        <v>142</v>
      </c>
      <c r="S65" s="174">
        <f>184*4</f>
        <v>736</v>
      </c>
      <c r="T65" s="175">
        <f>Q65*S65</f>
        <v>65504</v>
      </c>
      <c r="U65" s="175">
        <f>R65*S65</f>
        <v>104512</v>
      </c>
      <c r="V65" s="176">
        <f t="shared" ref="V65:V72" si="30">T65/L65</f>
        <v>655.04</v>
      </c>
      <c r="W65" s="176">
        <f t="shared" ref="W65:W72" si="31">U65/L65</f>
        <v>1045.1199999999999</v>
      </c>
    </row>
    <row r="66" spans="2:23" x14ac:dyDescent="0.25">
      <c r="B66" s="184">
        <f>SUM(B63:B65)</f>
        <v>45</v>
      </c>
      <c r="C66" s="183"/>
      <c r="D66" s="185">
        <f>SUM(D63:D65)</f>
        <v>183.9</v>
      </c>
      <c r="E66" s="185">
        <v>4</v>
      </c>
      <c r="F66" s="185"/>
      <c r="G66" s="184">
        <f>D66*E66</f>
        <v>735.6</v>
      </c>
      <c r="H66" s="183"/>
      <c r="I66" s="144"/>
      <c r="J66" s="144"/>
      <c r="K66" s="144"/>
      <c r="L66" s="171">
        <v>250</v>
      </c>
      <c r="M66" s="172">
        <v>90</v>
      </c>
      <c r="N66" s="172">
        <v>130</v>
      </c>
      <c r="O66" s="116">
        <v>62.5</v>
      </c>
      <c r="P66" s="116">
        <v>137.5</v>
      </c>
      <c r="Q66" s="173">
        <f t="shared" si="29"/>
        <v>152.5</v>
      </c>
      <c r="R66" s="173">
        <f t="shared" si="29"/>
        <v>267.5</v>
      </c>
      <c r="S66" s="174">
        <f t="shared" ref="S66:S72" si="32">184*4</f>
        <v>736</v>
      </c>
      <c r="T66" s="175">
        <f t="shared" ref="T66:T72" si="33">Q66*S66</f>
        <v>112240</v>
      </c>
      <c r="U66" s="175">
        <f t="shared" ref="U66:U72" si="34">R66*S66</f>
        <v>196880</v>
      </c>
      <c r="V66" s="176">
        <f t="shared" si="30"/>
        <v>448.96</v>
      </c>
      <c r="W66" s="176">
        <f t="shared" si="31"/>
        <v>787.52</v>
      </c>
    </row>
    <row r="67" spans="2:23" x14ac:dyDescent="0.25">
      <c r="B67" s="183"/>
      <c r="C67" s="183"/>
      <c r="D67" s="183"/>
      <c r="E67" s="183"/>
      <c r="F67" s="185">
        <v>1.1499999999999999</v>
      </c>
      <c r="G67" s="183"/>
      <c r="H67" s="183"/>
      <c r="I67" s="144"/>
      <c r="J67" s="144"/>
      <c r="K67" s="144"/>
      <c r="L67" s="171">
        <v>500</v>
      </c>
      <c r="M67" s="172">
        <v>180</v>
      </c>
      <c r="N67" s="172">
        <v>230</v>
      </c>
      <c r="O67" s="124">
        <v>107.5</v>
      </c>
      <c r="P67" s="124">
        <v>240</v>
      </c>
      <c r="Q67" s="173">
        <f t="shared" si="29"/>
        <v>287.5</v>
      </c>
      <c r="R67" s="173">
        <f t="shared" si="29"/>
        <v>470</v>
      </c>
      <c r="S67" s="174">
        <f t="shared" si="32"/>
        <v>736</v>
      </c>
      <c r="T67" s="175">
        <f t="shared" si="33"/>
        <v>211600</v>
      </c>
      <c r="U67" s="175">
        <f t="shared" si="34"/>
        <v>345920</v>
      </c>
      <c r="V67" s="176">
        <f t="shared" si="30"/>
        <v>423.2</v>
      </c>
      <c r="W67" s="176">
        <f t="shared" si="31"/>
        <v>691.84</v>
      </c>
    </row>
    <row r="68" spans="2:23" x14ac:dyDescent="0.25">
      <c r="B68" s="183"/>
      <c r="C68" s="183"/>
      <c r="D68" s="183"/>
      <c r="E68" s="183"/>
      <c r="F68" s="183" t="s">
        <v>242</v>
      </c>
      <c r="G68" s="186">
        <f>G66*F67</f>
        <v>845.93999999999994</v>
      </c>
      <c r="H68" s="183"/>
      <c r="I68" s="144"/>
      <c r="J68" s="144"/>
      <c r="K68" s="144"/>
      <c r="L68" s="171">
        <v>1000</v>
      </c>
      <c r="M68" s="172">
        <v>225</v>
      </c>
      <c r="N68" s="172">
        <v>275</v>
      </c>
      <c r="O68" s="124">
        <v>107.5</v>
      </c>
      <c r="P68" s="124">
        <v>240</v>
      </c>
      <c r="Q68" s="173">
        <f t="shared" si="29"/>
        <v>332.5</v>
      </c>
      <c r="R68" s="173">
        <f t="shared" si="29"/>
        <v>515</v>
      </c>
      <c r="S68" s="174">
        <f t="shared" si="32"/>
        <v>736</v>
      </c>
      <c r="T68" s="175">
        <f t="shared" si="33"/>
        <v>244720</v>
      </c>
      <c r="U68" s="175">
        <f t="shared" si="34"/>
        <v>379040</v>
      </c>
      <c r="V68" s="321">
        <f t="shared" si="30"/>
        <v>244.72</v>
      </c>
      <c r="W68" s="321">
        <f t="shared" si="31"/>
        <v>379.04</v>
      </c>
    </row>
    <row r="69" spans="2:23" x14ac:dyDescent="0.25">
      <c r="B69" s="183"/>
      <c r="C69" s="183"/>
      <c r="D69" s="183"/>
      <c r="E69" s="183"/>
      <c r="F69" s="183"/>
      <c r="G69" s="183"/>
      <c r="H69" s="183"/>
      <c r="I69" s="144"/>
      <c r="J69" s="144"/>
      <c r="K69" s="144"/>
      <c r="L69" s="177">
        <v>2000</v>
      </c>
      <c r="M69" s="196">
        <v>325</v>
      </c>
      <c r="N69" s="196">
        <v>400</v>
      </c>
      <c r="O69" s="133">
        <v>145</v>
      </c>
      <c r="P69" s="133">
        <v>332.5</v>
      </c>
      <c r="Q69" s="197">
        <f t="shared" si="29"/>
        <v>470</v>
      </c>
      <c r="R69" s="197">
        <f t="shared" si="29"/>
        <v>732.5</v>
      </c>
      <c r="S69" s="198">
        <f t="shared" si="32"/>
        <v>736</v>
      </c>
      <c r="T69" s="199">
        <f t="shared" si="33"/>
        <v>345920</v>
      </c>
      <c r="U69" s="199">
        <f t="shared" si="34"/>
        <v>539120</v>
      </c>
      <c r="V69" s="200">
        <f t="shared" si="30"/>
        <v>172.96</v>
      </c>
      <c r="W69" s="200">
        <f t="shared" si="31"/>
        <v>269.56</v>
      </c>
    </row>
    <row r="70" spans="2:23" x14ac:dyDescent="0.25"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71">
        <v>5000</v>
      </c>
      <c r="M70" s="172">
        <v>450</v>
      </c>
      <c r="N70" s="172">
        <v>525</v>
      </c>
      <c r="O70" s="124">
        <v>145</v>
      </c>
      <c r="P70" s="124">
        <v>332.5</v>
      </c>
      <c r="Q70" s="173">
        <f t="shared" si="29"/>
        <v>595</v>
      </c>
      <c r="R70" s="173">
        <f t="shared" si="29"/>
        <v>857.5</v>
      </c>
      <c r="S70" s="174">
        <f t="shared" si="32"/>
        <v>736</v>
      </c>
      <c r="T70" s="175">
        <f t="shared" si="33"/>
        <v>437920</v>
      </c>
      <c r="U70" s="175">
        <f t="shared" si="34"/>
        <v>631120</v>
      </c>
      <c r="V70" s="176">
        <f t="shared" si="30"/>
        <v>87.584000000000003</v>
      </c>
      <c r="W70" s="176">
        <f t="shared" si="31"/>
        <v>126.224</v>
      </c>
    </row>
    <row r="71" spans="2:23" x14ac:dyDescent="0.25"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71">
        <v>8000</v>
      </c>
      <c r="M71" s="172">
        <v>1200</v>
      </c>
      <c r="N71" s="172">
        <v>1300</v>
      </c>
      <c r="O71" s="124">
        <v>182.5</v>
      </c>
      <c r="P71" s="124">
        <v>425</v>
      </c>
      <c r="Q71" s="173">
        <f t="shared" si="29"/>
        <v>1382.5</v>
      </c>
      <c r="R71" s="173">
        <f t="shared" si="29"/>
        <v>1725</v>
      </c>
      <c r="S71" s="174">
        <f t="shared" si="32"/>
        <v>736</v>
      </c>
      <c r="T71" s="175">
        <f t="shared" si="33"/>
        <v>1017520</v>
      </c>
      <c r="U71" s="175">
        <f t="shared" si="34"/>
        <v>1269600</v>
      </c>
      <c r="V71" s="176">
        <f t="shared" si="30"/>
        <v>127.19</v>
      </c>
      <c r="W71" s="176">
        <f t="shared" si="31"/>
        <v>158.69999999999999</v>
      </c>
    </row>
    <row r="72" spans="2:23" x14ac:dyDescent="0.25">
      <c r="B72" s="144" t="s">
        <v>250</v>
      </c>
      <c r="C72" s="144" t="s">
        <v>251</v>
      </c>
      <c r="D72" s="144" t="s">
        <v>252</v>
      </c>
      <c r="E72" s="144"/>
      <c r="F72" s="106" t="s">
        <v>253</v>
      </c>
      <c r="G72" s="106" t="s">
        <v>254</v>
      </c>
      <c r="H72" s="106" t="s">
        <v>251</v>
      </c>
      <c r="I72" s="144"/>
      <c r="J72" s="144"/>
      <c r="K72" s="144"/>
      <c r="L72" s="171">
        <v>10000</v>
      </c>
      <c r="M72" s="172">
        <v>3200</v>
      </c>
      <c r="N72" s="172">
        <v>3300</v>
      </c>
      <c r="O72" s="124">
        <v>225</v>
      </c>
      <c r="P72" s="124">
        <v>530</v>
      </c>
      <c r="Q72" s="173">
        <f t="shared" si="29"/>
        <v>3425</v>
      </c>
      <c r="R72" s="173">
        <f t="shared" si="29"/>
        <v>3830</v>
      </c>
      <c r="S72" s="174">
        <f t="shared" si="32"/>
        <v>736</v>
      </c>
      <c r="T72" s="178">
        <f t="shared" si="33"/>
        <v>2520800</v>
      </c>
      <c r="U72" s="178">
        <f t="shared" si="34"/>
        <v>2818880</v>
      </c>
      <c r="V72" s="176">
        <f t="shared" si="30"/>
        <v>252.08</v>
      </c>
      <c r="W72" s="176">
        <f t="shared" si="31"/>
        <v>281.88799999999998</v>
      </c>
    </row>
    <row r="73" spans="2:23" x14ac:dyDescent="0.25">
      <c r="B73" s="144">
        <v>176</v>
      </c>
      <c r="C73" s="144">
        <v>4.8</v>
      </c>
      <c r="D73" s="144">
        <f>B73*C73</f>
        <v>844.8</v>
      </c>
      <c r="E73" s="144">
        <f>D73*50%</f>
        <v>422.4</v>
      </c>
      <c r="F73" s="144">
        <f>D73+E73</f>
        <v>1267.1999999999998</v>
      </c>
      <c r="G73" s="144">
        <v>3</v>
      </c>
      <c r="H73" s="144">
        <f>F73*G73</f>
        <v>3801.5999999999995</v>
      </c>
      <c r="I73" s="144"/>
      <c r="J73" s="144"/>
      <c r="K73" s="144"/>
      <c r="L73" s="144"/>
      <c r="M73" s="39"/>
      <c r="N73" s="39"/>
      <c r="O73" s="39"/>
      <c r="P73" s="39"/>
      <c r="Q73" s="39"/>
    </row>
    <row r="74" spans="2:23" x14ac:dyDescent="0.25">
      <c r="B74" s="144">
        <v>176</v>
      </c>
      <c r="C74" s="144">
        <v>2.9</v>
      </c>
      <c r="D74" s="144">
        <f>B74*C74</f>
        <v>510.4</v>
      </c>
      <c r="E74" s="144">
        <f t="shared" ref="E74:E75" si="35">D74*50%</f>
        <v>255.2</v>
      </c>
      <c r="F74" s="144">
        <f t="shared" ref="F74:F75" si="36">D74+E74</f>
        <v>765.59999999999991</v>
      </c>
      <c r="G74" s="144">
        <v>1</v>
      </c>
      <c r="H74" s="144">
        <f t="shared" ref="H74:H75" si="37">F74*G74</f>
        <v>765.59999999999991</v>
      </c>
      <c r="I74" s="144"/>
      <c r="J74" s="144"/>
      <c r="K74" s="144"/>
      <c r="L74" s="144"/>
      <c r="N74" s="39"/>
      <c r="O74" s="39"/>
      <c r="P74" s="39"/>
      <c r="Q74" s="39"/>
    </row>
    <row r="75" spans="2:23" x14ac:dyDescent="0.25">
      <c r="B75" s="144">
        <v>176</v>
      </c>
      <c r="C75" s="144">
        <v>1.7</v>
      </c>
      <c r="D75" s="144">
        <f>B75*C75</f>
        <v>299.2</v>
      </c>
      <c r="E75" s="144">
        <f t="shared" si="35"/>
        <v>149.6</v>
      </c>
      <c r="F75" s="144">
        <f t="shared" si="36"/>
        <v>448.79999999999995</v>
      </c>
      <c r="G75" s="144">
        <v>1</v>
      </c>
      <c r="H75" s="144">
        <f t="shared" si="37"/>
        <v>448.79999999999995</v>
      </c>
      <c r="I75" s="144"/>
      <c r="J75" s="144"/>
      <c r="K75" s="144"/>
      <c r="L75" s="144"/>
      <c r="N75" s="39"/>
      <c r="O75" s="39"/>
      <c r="P75" s="39"/>
      <c r="Q75" s="39"/>
    </row>
    <row r="76" spans="2:23" x14ac:dyDescent="0.25">
      <c r="B76" s="144" t="s">
        <v>255</v>
      </c>
      <c r="C76" s="144"/>
      <c r="D76" s="144"/>
      <c r="E76" s="144"/>
      <c r="F76" s="144"/>
      <c r="G76" s="144"/>
      <c r="H76" s="201">
        <f>SUM(H73:H75)</f>
        <v>5015.9999999999991</v>
      </c>
      <c r="I76" s="39"/>
      <c r="J76" s="39"/>
      <c r="K76" s="39"/>
      <c r="L76" s="39"/>
      <c r="M76" s="39"/>
      <c r="N76" s="39"/>
      <c r="O76" s="39"/>
      <c r="P76" s="39"/>
      <c r="Q76" s="39"/>
    </row>
    <row r="77" spans="2:23" x14ac:dyDescent="0.25">
      <c r="G77" s="106">
        <v>18</v>
      </c>
      <c r="H77" s="39">
        <f>H76*G77</f>
        <v>90287.999999999985</v>
      </c>
      <c r="I77" s="39"/>
      <c r="J77" s="39"/>
      <c r="K77" s="39"/>
      <c r="L77" s="39"/>
      <c r="M77" s="39"/>
      <c r="N77" s="39"/>
      <c r="O77" s="39"/>
      <c r="P77" s="39"/>
      <c r="Q77" s="39"/>
    </row>
    <row r="78" spans="2:23" x14ac:dyDescent="0.25"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2:23" x14ac:dyDescent="0.25"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2:23" x14ac:dyDescent="0.25"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4:17" x14ac:dyDescent="0.25"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4:17" x14ac:dyDescent="0.25"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4:17" x14ac:dyDescent="0.25"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4:17" x14ac:dyDescent="0.25"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4:17" x14ac:dyDescent="0.25"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4:17" x14ac:dyDescent="0.25"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4:17" x14ac:dyDescent="0.25"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4:17" x14ac:dyDescent="0.25"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4:17" x14ac:dyDescent="0.25"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4:17" x14ac:dyDescent="0.25"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4:17" x14ac:dyDescent="0.25"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4:17" x14ac:dyDescent="0.25"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4:17" x14ac:dyDescent="0.25"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4:17" x14ac:dyDescent="0.25">
      <c r="D94" s="106"/>
      <c r="E94" s="106"/>
      <c r="F94" s="106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4:17" x14ac:dyDescent="0.25">
      <c r="D95" s="106"/>
      <c r="E95" s="106"/>
      <c r="F95" s="106"/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4:17" x14ac:dyDescent="0.25">
      <c r="D96" s="106"/>
      <c r="E96" s="106"/>
      <c r="F96" s="106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3:27" x14ac:dyDescent="0.25">
      <c r="D97" s="106"/>
      <c r="E97" s="106"/>
      <c r="F97" s="106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3:27" x14ac:dyDescent="0.25">
      <c r="D98" s="106"/>
      <c r="E98" s="106"/>
      <c r="F98" s="106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3:27" x14ac:dyDescent="0.25">
      <c r="D99" s="106"/>
      <c r="E99" s="106"/>
      <c r="F99" s="106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3:27" x14ac:dyDescent="0.25">
      <c r="D100" s="106"/>
      <c r="E100" s="106"/>
      <c r="F100" s="106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3:27" x14ac:dyDescent="0.25">
      <c r="D101" s="106"/>
      <c r="E101" s="106"/>
      <c r="F101" s="106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3:27" x14ac:dyDescent="0.25">
      <c r="D102" s="106"/>
      <c r="E102" s="106"/>
      <c r="F102" s="106"/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3:27" x14ac:dyDescent="0.25">
      <c r="D103" s="106"/>
      <c r="E103" s="106"/>
      <c r="F103" s="106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W103" s="179"/>
      <c r="X103" s="179"/>
      <c r="Y103" s="179"/>
      <c r="Z103" s="179"/>
      <c r="AA103" s="179"/>
    </row>
    <row r="104" spans="3:27" x14ac:dyDescent="0.25">
      <c r="D104" s="106"/>
      <c r="E104" s="106"/>
      <c r="F104" s="106"/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3:27" x14ac:dyDescent="0.25">
      <c r="D105" s="106"/>
      <c r="E105" s="106"/>
      <c r="F105" s="106"/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3:27" x14ac:dyDescent="0.25">
      <c r="D106" s="106"/>
      <c r="E106" s="106"/>
      <c r="F106" s="106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3:27" x14ac:dyDescent="0.25">
      <c r="D107" s="106"/>
      <c r="E107" s="106"/>
      <c r="F107" s="106"/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3:27" x14ac:dyDescent="0.25">
      <c r="D108" s="106"/>
      <c r="E108" s="106"/>
      <c r="F108" s="106"/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3:27" x14ac:dyDescent="0.25">
      <c r="D109" s="106"/>
      <c r="E109" s="106"/>
      <c r="F109" s="106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3:27" x14ac:dyDescent="0.25">
      <c r="D110" s="106"/>
      <c r="E110" s="106"/>
      <c r="F110" s="106"/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3:27" x14ac:dyDescent="0.25">
      <c r="C111" s="179"/>
      <c r="D111" s="180"/>
      <c r="E111" s="180"/>
      <c r="F111" s="180"/>
      <c r="H111" s="39"/>
      <c r="I111" s="39"/>
      <c r="J111" s="39"/>
      <c r="K111" s="179"/>
      <c r="L111" s="179"/>
      <c r="M111" s="179"/>
      <c r="N111" s="179"/>
      <c r="O111" s="179"/>
      <c r="P111" s="179"/>
      <c r="Q111" s="39"/>
    </row>
    <row r="112" spans="3:27" x14ac:dyDescent="0.25">
      <c r="D112" s="106"/>
      <c r="E112" s="106"/>
      <c r="F112" s="106"/>
      <c r="G112" s="179"/>
      <c r="H112" s="179"/>
      <c r="I112" s="179"/>
      <c r="J112" s="179"/>
      <c r="K112" s="39"/>
      <c r="L112" s="39"/>
      <c r="M112" s="39"/>
      <c r="N112" s="39"/>
      <c r="O112" s="39"/>
      <c r="P112" s="39"/>
      <c r="Q112" s="39"/>
    </row>
    <row r="113" spans="3:27" x14ac:dyDescent="0.25">
      <c r="D113" s="106"/>
      <c r="E113" s="106"/>
      <c r="F113" s="106"/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3:27" x14ac:dyDescent="0.25">
      <c r="D114" s="106"/>
      <c r="E114" s="106"/>
      <c r="F114" s="106"/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3:27" s="179" customFormat="1" x14ac:dyDescent="0.25">
      <c r="C115" s="39"/>
      <c r="D115" s="106"/>
      <c r="E115" s="106"/>
      <c r="F115" s="106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T115" s="39"/>
      <c r="V115" s="39"/>
      <c r="W115" s="39"/>
      <c r="X115" s="39"/>
      <c r="Y115" s="39"/>
      <c r="Z115" s="39"/>
      <c r="AA115" s="39"/>
    </row>
    <row r="116" spans="3:27" x14ac:dyDescent="0.25">
      <c r="D116" s="106"/>
      <c r="E116" s="106"/>
      <c r="F116" s="106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T116" s="179"/>
      <c r="V116" s="179"/>
    </row>
    <row r="117" spans="3:27" x14ac:dyDescent="0.25">
      <c r="D117" s="106"/>
      <c r="E117" s="106"/>
      <c r="F117" s="106"/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3:27" x14ac:dyDescent="0.25">
      <c r="D118" s="106"/>
      <c r="E118" s="106"/>
      <c r="F118" s="106"/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3:27" x14ac:dyDescent="0.25">
      <c r="D119" s="106"/>
      <c r="E119" s="106"/>
      <c r="F119" s="106"/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3:27" x14ac:dyDescent="0.25">
      <c r="D120" s="106"/>
      <c r="E120" s="106"/>
      <c r="F120" s="106"/>
      <c r="H120" s="39"/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3:27" x14ac:dyDescent="0.25">
      <c r="D121" s="106"/>
      <c r="E121" s="106"/>
      <c r="F121" s="106"/>
      <c r="H121" s="39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3:27" x14ac:dyDescent="0.25">
      <c r="D122" s="106"/>
      <c r="E122" s="106"/>
      <c r="F122" s="106"/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3:27" x14ac:dyDescent="0.25">
      <c r="D123" s="106"/>
      <c r="E123" s="106"/>
      <c r="F123" s="106"/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3:27" x14ac:dyDescent="0.25">
      <c r="D124" s="106"/>
      <c r="E124" s="106"/>
      <c r="F124" s="106"/>
      <c r="H124" s="39"/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3:27" x14ac:dyDescent="0.25">
      <c r="D125" s="106"/>
      <c r="E125" s="106"/>
      <c r="F125" s="106"/>
      <c r="H125" s="39"/>
      <c r="I125" s="39"/>
      <c r="J125" s="39"/>
      <c r="K125" s="39"/>
      <c r="L125" s="39"/>
      <c r="M125" s="39"/>
      <c r="N125" s="39"/>
      <c r="O125" s="39"/>
      <c r="P125" s="39"/>
      <c r="Q125" s="39"/>
    </row>
    <row r="126" spans="3:27" x14ac:dyDescent="0.25">
      <c r="D126" s="106"/>
      <c r="E126" s="106"/>
      <c r="F126" s="106"/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3:27" x14ac:dyDescent="0.25">
      <c r="D127" s="106"/>
      <c r="E127" s="106"/>
      <c r="F127" s="106"/>
      <c r="H127" s="39"/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3:27" x14ac:dyDescent="0.25">
      <c r="D128" s="106"/>
      <c r="E128" s="106"/>
      <c r="F128" s="106"/>
      <c r="H128" s="39"/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4:17" x14ac:dyDescent="0.25">
      <c r="D129" s="106"/>
      <c r="E129" s="106"/>
      <c r="F129" s="106"/>
      <c r="H129" s="39"/>
      <c r="I129" s="39"/>
      <c r="J129" s="39"/>
      <c r="K129" s="39"/>
      <c r="L129" s="39"/>
      <c r="M129" s="39"/>
      <c r="N129" s="39"/>
      <c r="O129" s="39"/>
      <c r="P129" s="39"/>
      <c r="Q129" s="39"/>
    </row>
    <row r="130" spans="4:17" x14ac:dyDescent="0.25">
      <c r="D130" s="106"/>
      <c r="E130" s="106"/>
      <c r="F130" s="106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4:17" x14ac:dyDescent="0.25">
      <c r="D131" s="106"/>
      <c r="E131" s="106"/>
      <c r="F131" s="106"/>
      <c r="H131" s="39"/>
      <c r="I131" s="39"/>
      <c r="J131" s="39"/>
      <c r="K131" s="39"/>
      <c r="L131" s="39"/>
      <c r="M131" s="39"/>
      <c r="N131" s="39"/>
      <c r="O131" s="39"/>
      <c r="P131" s="39"/>
      <c r="Q131" s="39"/>
    </row>
    <row r="132" spans="4:17" x14ac:dyDescent="0.25">
      <c r="D132" s="106"/>
      <c r="E132" s="106"/>
      <c r="F132" s="106"/>
      <c r="H132" s="39"/>
      <c r="I132" s="39"/>
      <c r="J132" s="39"/>
      <c r="K132" s="39"/>
      <c r="L132" s="39"/>
      <c r="M132" s="39"/>
      <c r="N132" s="39"/>
      <c r="O132" s="39"/>
      <c r="P132" s="39"/>
      <c r="Q132" s="39"/>
    </row>
    <row r="133" spans="4:17" x14ac:dyDescent="0.25">
      <c r="D133" s="106"/>
      <c r="E133" s="106"/>
      <c r="F133" s="106"/>
      <c r="H133" s="39"/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4:17" x14ac:dyDescent="0.25">
      <c r="D134" s="106"/>
      <c r="E134" s="106"/>
      <c r="F134" s="106"/>
      <c r="H134" s="39"/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4:17" x14ac:dyDescent="0.25">
      <c r="D135" s="106"/>
      <c r="E135" s="106"/>
      <c r="F135" s="106"/>
      <c r="H135" s="39"/>
      <c r="I135" s="39"/>
      <c r="J135" s="39"/>
      <c r="K135" s="39"/>
      <c r="L135" s="39"/>
      <c r="M135" s="39"/>
      <c r="N135" s="39"/>
      <c r="O135" s="39"/>
      <c r="P135" s="39"/>
      <c r="Q135" s="39"/>
    </row>
    <row r="136" spans="4:17" x14ac:dyDescent="0.25">
      <c r="D136" s="106"/>
      <c r="E136" s="106"/>
      <c r="F136" s="106"/>
      <c r="H136" s="39"/>
      <c r="I136" s="39"/>
      <c r="J136" s="39"/>
      <c r="K136" s="39"/>
      <c r="L136" s="39"/>
      <c r="M136" s="39"/>
      <c r="N136" s="39"/>
      <c r="O136" s="39"/>
      <c r="P136" s="39"/>
      <c r="Q136" s="39"/>
    </row>
    <row r="137" spans="4:17" x14ac:dyDescent="0.25">
      <c r="D137" s="106"/>
      <c r="E137" s="106"/>
      <c r="F137" s="106"/>
      <c r="H137" s="39"/>
      <c r="I137" s="39"/>
      <c r="J137" s="39"/>
      <c r="K137" s="39"/>
      <c r="L137" s="39"/>
      <c r="M137" s="39"/>
      <c r="N137" s="39"/>
      <c r="O137" s="39"/>
      <c r="P137" s="39"/>
      <c r="Q137" s="39"/>
    </row>
    <row r="138" spans="4:17" x14ac:dyDescent="0.25">
      <c r="D138" s="106"/>
      <c r="E138" s="106"/>
      <c r="F138" s="106"/>
      <c r="H138" s="39"/>
      <c r="I138" s="39"/>
      <c r="J138" s="39"/>
      <c r="K138" s="39"/>
      <c r="L138" s="39"/>
      <c r="M138" s="39"/>
      <c r="N138" s="39"/>
      <c r="O138" s="39"/>
      <c r="P138" s="39"/>
      <c r="Q138" s="39"/>
    </row>
    <row r="139" spans="4:17" x14ac:dyDescent="0.25">
      <c r="D139" s="106"/>
      <c r="E139" s="106"/>
      <c r="F139" s="106"/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4:17" x14ac:dyDescent="0.25">
      <c r="D140" s="106"/>
      <c r="E140" s="106"/>
      <c r="F140" s="106"/>
      <c r="H140" s="39"/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4:17" x14ac:dyDescent="0.25">
      <c r="D141" s="106"/>
      <c r="E141" s="106"/>
      <c r="F141" s="106"/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4:17" x14ac:dyDescent="0.25">
      <c r="D142" s="106"/>
      <c r="E142" s="106"/>
      <c r="F142" s="106"/>
      <c r="H142" s="39"/>
      <c r="I142" s="39"/>
      <c r="J142" s="39"/>
      <c r="K142" s="39"/>
      <c r="L142" s="39"/>
      <c r="M142" s="39"/>
      <c r="N142" s="39"/>
      <c r="O142" s="39"/>
      <c r="P142" s="39"/>
      <c r="Q142" s="39"/>
    </row>
    <row r="143" spans="4:17" x14ac:dyDescent="0.25">
      <c r="D143" s="106"/>
      <c r="E143" s="106"/>
      <c r="F143" s="106"/>
      <c r="H143" s="39"/>
      <c r="I143" s="39"/>
      <c r="J143" s="39"/>
      <c r="K143" s="39"/>
      <c r="L143" s="39"/>
      <c r="M143" s="39"/>
      <c r="N143" s="39"/>
      <c r="O143" s="39"/>
      <c r="P143" s="39"/>
      <c r="Q143" s="39"/>
    </row>
    <row r="144" spans="4:17" x14ac:dyDescent="0.25">
      <c r="D144" s="106"/>
      <c r="E144" s="106"/>
      <c r="F144" s="106"/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4:17" x14ac:dyDescent="0.25">
      <c r="D145" s="106"/>
      <c r="E145" s="106"/>
      <c r="F145" s="106"/>
      <c r="H145" s="39"/>
      <c r="I145" s="39"/>
      <c r="J145" s="39"/>
      <c r="K145" s="39"/>
      <c r="L145" s="39"/>
      <c r="M145" s="39"/>
      <c r="N145" s="39"/>
      <c r="O145" s="39"/>
      <c r="P145" s="39"/>
      <c r="Q145" s="39"/>
    </row>
    <row r="146" spans="4:17" x14ac:dyDescent="0.25">
      <c r="D146" s="106"/>
      <c r="E146" s="106"/>
      <c r="F146" s="106"/>
      <c r="H146" s="39"/>
      <c r="I146" s="39"/>
      <c r="J146" s="39"/>
      <c r="K146" s="39"/>
      <c r="L146" s="39"/>
      <c r="M146" s="39"/>
      <c r="N146" s="39"/>
      <c r="O146" s="39"/>
      <c r="P146" s="39"/>
      <c r="Q146" s="39"/>
    </row>
    <row r="147" spans="4:17" x14ac:dyDescent="0.25">
      <c r="D147" s="106"/>
      <c r="E147" s="106"/>
      <c r="F147" s="106"/>
      <c r="H147" s="39"/>
      <c r="I147" s="39"/>
      <c r="J147" s="39"/>
      <c r="K147" s="39"/>
      <c r="L147" s="39"/>
      <c r="M147" s="39"/>
      <c r="N147" s="39"/>
      <c r="O147" s="39"/>
      <c r="P147" s="39"/>
      <c r="Q147" s="39"/>
    </row>
    <row r="148" spans="4:17" x14ac:dyDescent="0.25">
      <c r="D148" s="106"/>
      <c r="E148" s="106"/>
      <c r="F148" s="106"/>
      <c r="H148" s="39"/>
      <c r="I148" s="39"/>
      <c r="J148" s="39"/>
      <c r="K148" s="39"/>
      <c r="L148" s="39"/>
      <c r="M148" s="39"/>
      <c r="N148" s="39"/>
      <c r="O148" s="39"/>
      <c r="P148" s="39"/>
      <c r="Q148" s="39"/>
    </row>
    <row r="149" spans="4:17" x14ac:dyDescent="0.25">
      <c r="D149" s="106"/>
      <c r="E149" s="106"/>
      <c r="F149" s="106"/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4:17" x14ac:dyDescent="0.25">
      <c r="D150" s="106"/>
      <c r="E150" s="106"/>
      <c r="F150" s="106"/>
      <c r="H150" s="39"/>
      <c r="I150" s="39"/>
      <c r="J150" s="39"/>
      <c r="K150" s="39"/>
      <c r="L150" s="39"/>
      <c r="M150" s="39"/>
      <c r="N150" s="39"/>
      <c r="O150" s="39"/>
      <c r="P150" s="39"/>
      <c r="Q150" s="39"/>
    </row>
    <row r="151" spans="4:17" x14ac:dyDescent="0.25">
      <c r="D151" s="106"/>
      <c r="E151" s="106"/>
      <c r="F151" s="106"/>
      <c r="H151" s="39"/>
      <c r="I151" s="39"/>
      <c r="J151" s="39"/>
      <c r="K151" s="39"/>
      <c r="L151" s="39"/>
      <c r="M151" s="39"/>
      <c r="N151" s="39"/>
      <c r="O151" s="39"/>
      <c r="P151" s="39"/>
      <c r="Q151" s="39"/>
    </row>
    <row r="152" spans="4:17" x14ac:dyDescent="0.25">
      <c r="D152" s="106"/>
      <c r="E152" s="106"/>
      <c r="F152" s="106"/>
      <c r="H152" s="39"/>
      <c r="I152" s="39"/>
      <c r="J152" s="39"/>
      <c r="K152" s="39"/>
      <c r="L152" s="39"/>
      <c r="M152" s="39"/>
      <c r="N152" s="39"/>
      <c r="O152" s="39"/>
      <c r="P152" s="39"/>
      <c r="Q152" s="39"/>
    </row>
    <row r="153" spans="4:17" x14ac:dyDescent="0.25">
      <c r="D153" s="106"/>
      <c r="E153" s="106"/>
      <c r="F153" s="106"/>
      <c r="H153" s="39"/>
      <c r="I153" s="39"/>
      <c r="J153" s="39"/>
      <c r="K153" s="39"/>
      <c r="L153" s="39"/>
      <c r="M153" s="39"/>
      <c r="N153" s="39"/>
      <c r="O153" s="39"/>
      <c r="P153" s="39"/>
      <c r="Q153" s="39"/>
    </row>
    <row r="154" spans="4:17" x14ac:dyDescent="0.25">
      <c r="D154" s="106"/>
      <c r="E154" s="106"/>
      <c r="F154" s="106"/>
      <c r="H154" s="39"/>
      <c r="I154" s="39"/>
      <c r="J154" s="39"/>
      <c r="K154" s="39"/>
      <c r="L154" s="39"/>
      <c r="M154" s="39"/>
      <c r="N154" s="39"/>
      <c r="O154" s="39"/>
      <c r="P154" s="39"/>
      <c r="Q154" s="39"/>
    </row>
    <row r="155" spans="4:17" x14ac:dyDescent="0.25">
      <c r="D155" s="106"/>
      <c r="E155" s="106"/>
      <c r="F155" s="106"/>
      <c r="H155" s="39"/>
      <c r="I155" s="39"/>
      <c r="J155" s="39"/>
      <c r="K155" s="39"/>
      <c r="L155" s="39"/>
      <c r="M155" s="39"/>
      <c r="N155" s="39"/>
      <c r="O155" s="39"/>
      <c r="P155" s="39"/>
      <c r="Q155" s="39"/>
    </row>
    <row r="156" spans="4:17" x14ac:dyDescent="0.25">
      <c r="D156" s="106"/>
      <c r="E156" s="106"/>
      <c r="F156" s="106"/>
      <c r="H156" s="39"/>
      <c r="I156" s="39"/>
      <c r="J156" s="39"/>
      <c r="K156" s="39"/>
      <c r="L156" s="39"/>
      <c r="M156" s="39"/>
      <c r="N156" s="39"/>
      <c r="O156" s="39"/>
      <c r="P156" s="39"/>
      <c r="Q156" s="39"/>
    </row>
    <row r="157" spans="4:17" x14ac:dyDescent="0.25">
      <c r="D157" s="106"/>
      <c r="E157" s="106"/>
      <c r="F157" s="106"/>
      <c r="H157" s="39"/>
      <c r="I157" s="39"/>
      <c r="J157" s="39"/>
      <c r="K157" s="39"/>
      <c r="L157" s="39"/>
      <c r="M157" s="39"/>
      <c r="N157" s="39"/>
      <c r="O157" s="39"/>
      <c r="P157" s="39"/>
      <c r="Q157" s="39"/>
    </row>
    <row r="158" spans="4:17" x14ac:dyDescent="0.25">
      <c r="D158" s="106"/>
      <c r="E158" s="106"/>
      <c r="F158" s="106"/>
      <c r="H158" s="39"/>
      <c r="I158" s="39"/>
      <c r="J158" s="39"/>
      <c r="K158" s="39"/>
      <c r="L158" s="39"/>
      <c r="M158" s="39"/>
      <c r="N158" s="39"/>
      <c r="O158" s="39"/>
      <c r="P158" s="39"/>
      <c r="Q158" s="39"/>
    </row>
    <row r="159" spans="4:17" x14ac:dyDescent="0.25">
      <c r="D159" s="106"/>
      <c r="E159" s="106"/>
      <c r="F159" s="106"/>
      <c r="H159" s="39"/>
      <c r="I159" s="39"/>
      <c r="J159" s="39"/>
      <c r="K159" s="39"/>
      <c r="L159" s="39"/>
      <c r="M159" s="39"/>
      <c r="N159" s="39"/>
      <c r="O159" s="39"/>
      <c r="P159" s="39"/>
      <c r="Q159" s="39"/>
    </row>
    <row r="160" spans="4:17" x14ac:dyDescent="0.25">
      <c r="D160" s="106"/>
      <c r="E160" s="106"/>
      <c r="F160" s="106"/>
      <c r="H160" s="39"/>
      <c r="I160" s="39"/>
      <c r="J160" s="39"/>
      <c r="K160" s="39"/>
      <c r="L160" s="39"/>
      <c r="M160" s="39"/>
      <c r="N160" s="39"/>
      <c r="O160" s="39"/>
      <c r="P160" s="39"/>
      <c r="Q160" s="39"/>
    </row>
    <row r="161" spans="4:17" x14ac:dyDescent="0.25">
      <c r="D161" s="106"/>
      <c r="E161" s="106"/>
      <c r="F161" s="106"/>
      <c r="H161" s="39"/>
      <c r="I161" s="39"/>
      <c r="J161" s="39"/>
      <c r="K161" s="39"/>
      <c r="L161" s="39"/>
      <c r="M161" s="39"/>
      <c r="N161" s="39"/>
      <c r="O161" s="39"/>
      <c r="P161" s="39"/>
      <c r="Q161" s="39"/>
    </row>
    <row r="162" spans="4:17" x14ac:dyDescent="0.25">
      <c r="D162" s="106"/>
      <c r="E162" s="106"/>
      <c r="F162" s="106"/>
      <c r="H162" s="39"/>
      <c r="I162" s="39"/>
      <c r="J162" s="39"/>
      <c r="K162" s="39"/>
      <c r="L162" s="39"/>
      <c r="M162" s="39"/>
      <c r="N162" s="39"/>
      <c r="O162" s="39"/>
      <c r="P162" s="39"/>
      <c r="Q162" s="39"/>
    </row>
    <row r="163" spans="4:17" x14ac:dyDescent="0.25">
      <c r="D163" s="106"/>
      <c r="E163" s="106"/>
      <c r="F163" s="106"/>
      <c r="H163" s="39"/>
      <c r="I163" s="39"/>
      <c r="J163" s="39"/>
      <c r="K163" s="39"/>
      <c r="L163" s="39"/>
      <c r="M163" s="39"/>
      <c r="N163" s="39"/>
      <c r="O163" s="39"/>
      <c r="P163" s="39"/>
      <c r="Q163" s="39"/>
    </row>
    <row r="164" spans="4:17" x14ac:dyDescent="0.25">
      <c r="D164" s="106"/>
      <c r="E164" s="106"/>
      <c r="F164" s="106"/>
      <c r="H164" s="39"/>
      <c r="I164" s="39"/>
      <c r="J164" s="39"/>
      <c r="K164" s="39"/>
      <c r="L164" s="39"/>
      <c r="M164" s="39"/>
      <c r="N164" s="39"/>
      <c r="O164" s="39"/>
      <c r="P164" s="39"/>
      <c r="Q164" s="39"/>
    </row>
    <row r="165" spans="4:17" x14ac:dyDescent="0.25">
      <c r="D165" s="106"/>
      <c r="E165" s="106"/>
      <c r="F165" s="106"/>
      <c r="H165" s="39"/>
      <c r="I165" s="39"/>
      <c r="J165" s="39"/>
      <c r="K165" s="39"/>
      <c r="L165" s="39"/>
      <c r="M165" s="39"/>
      <c r="N165" s="39"/>
      <c r="O165" s="39"/>
      <c r="P165" s="39"/>
      <c r="Q165" s="39"/>
    </row>
    <row r="166" spans="4:17" x14ac:dyDescent="0.25">
      <c r="D166" s="106"/>
      <c r="E166" s="106"/>
      <c r="F166" s="106"/>
      <c r="H166" s="39"/>
      <c r="I166" s="39"/>
      <c r="J166" s="39"/>
      <c r="K166" s="39"/>
      <c r="L166" s="39"/>
      <c r="M166" s="39"/>
      <c r="N166" s="39"/>
      <c r="O166" s="39"/>
      <c r="P166" s="39"/>
      <c r="Q166" s="39"/>
    </row>
    <row r="167" spans="4:17" x14ac:dyDescent="0.25">
      <c r="D167" s="106"/>
      <c r="E167" s="106"/>
      <c r="F167" s="106"/>
      <c r="H167" s="39"/>
      <c r="I167" s="39"/>
      <c r="J167" s="39"/>
      <c r="K167" s="39"/>
      <c r="L167" s="39"/>
      <c r="M167" s="39"/>
      <c r="N167" s="39"/>
      <c r="O167" s="39"/>
      <c r="P167" s="39"/>
      <c r="Q167" s="39"/>
    </row>
    <row r="168" spans="4:17" x14ac:dyDescent="0.25">
      <c r="D168" s="106"/>
      <c r="E168" s="106"/>
      <c r="F168" s="106"/>
      <c r="H168" s="39"/>
      <c r="I168" s="39"/>
      <c r="J168" s="39"/>
      <c r="K168" s="39"/>
      <c r="L168" s="39"/>
      <c r="M168" s="39"/>
      <c r="N168" s="39"/>
      <c r="O168" s="39"/>
      <c r="P168" s="39"/>
      <c r="Q168" s="39"/>
    </row>
    <row r="169" spans="4:17" x14ac:dyDescent="0.25">
      <c r="D169" s="106"/>
      <c r="E169" s="106"/>
      <c r="F169" s="106"/>
      <c r="H169" s="39"/>
      <c r="I169" s="39"/>
      <c r="J169" s="39"/>
      <c r="K169" s="39"/>
      <c r="L169" s="39"/>
      <c r="M169" s="39"/>
      <c r="N169" s="39"/>
      <c r="O169" s="39"/>
      <c r="P169" s="39"/>
      <c r="Q169" s="39"/>
    </row>
    <row r="170" spans="4:17" x14ac:dyDescent="0.25">
      <c r="H170" s="106"/>
      <c r="I170" s="106"/>
      <c r="J170" s="106"/>
      <c r="K170" s="106"/>
      <c r="L170" s="106"/>
      <c r="M170" s="39"/>
      <c r="N170" s="39"/>
      <c r="O170" s="39"/>
      <c r="P170" s="39"/>
      <c r="Q170" s="39"/>
    </row>
    <row r="171" spans="4:17" x14ac:dyDescent="0.25">
      <c r="H171" s="106"/>
      <c r="I171" s="106"/>
      <c r="J171" s="106"/>
      <c r="K171" s="106"/>
      <c r="L171" s="106"/>
      <c r="M171" s="39"/>
      <c r="N171" s="39"/>
      <c r="O171" s="39"/>
      <c r="P171" s="39"/>
      <c r="Q171" s="39"/>
    </row>
    <row r="172" spans="4:17" x14ac:dyDescent="0.25">
      <c r="H172" s="106"/>
      <c r="I172" s="106"/>
      <c r="J172" s="106"/>
      <c r="K172" s="106"/>
      <c r="L172" s="106"/>
      <c r="M172" s="39"/>
      <c r="N172" s="39"/>
      <c r="O172" s="39"/>
      <c r="P172" s="39"/>
      <c r="Q172" s="39"/>
    </row>
    <row r="173" spans="4:17" x14ac:dyDescent="0.25">
      <c r="H173" s="106"/>
      <c r="I173" s="106"/>
      <c r="J173" s="106"/>
      <c r="K173" s="106"/>
      <c r="L173" s="106"/>
      <c r="M173" s="39"/>
      <c r="N173" s="39"/>
      <c r="O173" s="39"/>
      <c r="P173" s="39"/>
      <c r="Q173" s="39"/>
    </row>
    <row r="174" spans="4:17" x14ac:dyDescent="0.25">
      <c r="H174" s="106"/>
      <c r="I174" s="106"/>
      <c r="J174" s="106"/>
      <c r="K174" s="106"/>
      <c r="L174" s="106"/>
      <c r="M174" s="39"/>
      <c r="N174" s="39"/>
      <c r="O174" s="39"/>
      <c r="P174" s="39"/>
      <c r="Q174" s="39"/>
    </row>
    <row r="175" spans="4:17" x14ac:dyDescent="0.25">
      <c r="H175" s="106"/>
      <c r="I175" s="106"/>
      <c r="J175" s="106"/>
      <c r="K175" s="106"/>
      <c r="L175" s="106"/>
      <c r="M175" s="39"/>
      <c r="N175" s="39"/>
      <c r="O175" s="39"/>
      <c r="P175" s="39"/>
      <c r="Q175" s="39"/>
    </row>
    <row r="176" spans="4:17" x14ac:dyDescent="0.25">
      <c r="H176" s="106"/>
      <c r="I176" s="106"/>
      <c r="J176" s="106"/>
      <c r="K176" s="106"/>
      <c r="L176" s="106"/>
      <c r="M176" s="39"/>
      <c r="N176" s="39"/>
      <c r="O176" s="39"/>
      <c r="P176" s="39"/>
      <c r="Q176" s="39"/>
    </row>
    <row r="177" spans="8:17" x14ac:dyDescent="0.25">
      <c r="H177" s="106"/>
      <c r="I177" s="106"/>
      <c r="J177" s="106"/>
      <c r="K177" s="106"/>
      <c r="L177" s="106"/>
      <c r="M177" s="39"/>
      <c r="N177" s="39"/>
      <c r="O177" s="39"/>
      <c r="P177" s="39"/>
      <c r="Q177" s="39"/>
    </row>
    <row r="178" spans="8:17" x14ac:dyDescent="0.25">
      <c r="H178" s="106"/>
      <c r="I178" s="106"/>
      <c r="J178" s="106"/>
      <c r="K178" s="106"/>
      <c r="L178" s="106"/>
      <c r="M178" s="39"/>
      <c r="N178" s="39"/>
      <c r="O178" s="39"/>
      <c r="P178" s="39"/>
      <c r="Q178" s="39"/>
    </row>
    <row r="179" spans="8:17" x14ac:dyDescent="0.25">
      <c r="H179" s="106"/>
      <c r="I179" s="106"/>
      <c r="J179" s="106"/>
      <c r="K179" s="106"/>
      <c r="L179" s="106"/>
      <c r="M179" s="39"/>
      <c r="N179" s="39"/>
      <c r="O179" s="39"/>
      <c r="P179" s="39"/>
      <c r="Q179" s="39"/>
    </row>
    <row r="180" spans="8:17" x14ac:dyDescent="0.25">
      <c r="H180" s="106"/>
      <c r="I180" s="106"/>
      <c r="J180" s="106"/>
      <c r="K180" s="106"/>
      <c r="L180" s="106"/>
      <c r="M180" s="39"/>
      <c r="N180" s="39"/>
      <c r="O180" s="39"/>
      <c r="P180" s="39"/>
      <c r="Q180" s="39"/>
    </row>
    <row r="181" spans="8:17" x14ac:dyDescent="0.25">
      <c r="H181" s="106"/>
      <c r="I181" s="106"/>
      <c r="J181" s="106"/>
      <c r="K181" s="106"/>
      <c r="L181" s="106"/>
      <c r="M181" s="39"/>
      <c r="N181" s="39"/>
      <c r="O181" s="39"/>
      <c r="P181" s="39"/>
      <c r="Q181" s="39"/>
    </row>
    <row r="182" spans="8:17" x14ac:dyDescent="0.25">
      <c r="H182" s="106"/>
      <c r="I182" s="106"/>
      <c r="J182" s="106"/>
      <c r="K182" s="106"/>
      <c r="L182" s="106"/>
      <c r="M182" s="39"/>
      <c r="N182" s="39"/>
      <c r="O182" s="39"/>
      <c r="P182" s="39"/>
      <c r="Q182" s="39"/>
    </row>
    <row r="183" spans="8:17" x14ac:dyDescent="0.25">
      <c r="H183" s="106"/>
      <c r="I183" s="106"/>
      <c r="J183" s="106"/>
      <c r="K183" s="106"/>
      <c r="L183" s="106"/>
      <c r="M183" s="39"/>
      <c r="N183" s="39"/>
      <c r="O183" s="39"/>
      <c r="P183" s="39"/>
      <c r="Q183" s="39"/>
    </row>
    <row r="184" spans="8:17" x14ac:dyDescent="0.25">
      <c r="H184" s="106"/>
      <c r="I184" s="106"/>
      <c r="J184" s="106"/>
      <c r="K184" s="106"/>
      <c r="L184" s="106"/>
      <c r="M184" s="39"/>
      <c r="N184" s="39"/>
      <c r="O184" s="39"/>
      <c r="P184" s="39"/>
      <c r="Q184" s="39"/>
    </row>
    <row r="185" spans="8:17" x14ac:dyDescent="0.25">
      <c r="H185" s="106"/>
      <c r="I185" s="106"/>
      <c r="J185" s="106"/>
      <c r="K185" s="106"/>
      <c r="L185" s="106"/>
      <c r="M185" s="39"/>
      <c r="N185" s="39"/>
      <c r="O185" s="39"/>
      <c r="P185" s="39"/>
      <c r="Q185" s="39"/>
    </row>
    <row r="186" spans="8:17" x14ac:dyDescent="0.25">
      <c r="H186" s="106"/>
      <c r="I186" s="106"/>
      <c r="J186" s="106"/>
      <c r="K186" s="106"/>
      <c r="L186" s="106"/>
      <c r="M186" s="39"/>
      <c r="N186" s="39"/>
      <c r="O186" s="39"/>
      <c r="P186" s="39"/>
      <c r="Q186" s="39"/>
    </row>
    <row r="187" spans="8:17" x14ac:dyDescent="0.25">
      <c r="H187" s="106"/>
      <c r="I187" s="106"/>
      <c r="J187" s="106"/>
      <c r="K187" s="106"/>
      <c r="L187" s="106"/>
      <c r="M187" s="39"/>
      <c r="N187" s="39"/>
      <c r="O187" s="39"/>
      <c r="P187" s="39"/>
      <c r="Q187" s="39"/>
    </row>
    <row r="188" spans="8:17" x14ac:dyDescent="0.25">
      <c r="H188" s="106"/>
      <c r="I188" s="106"/>
      <c r="J188" s="106"/>
      <c r="K188" s="106"/>
      <c r="L188" s="106"/>
      <c r="M188" s="39"/>
      <c r="N188" s="39"/>
      <c r="O188" s="39"/>
      <c r="P188" s="39"/>
      <c r="Q188" s="39"/>
    </row>
    <row r="189" spans="8:17" x14ac:dyDescent="0.25">
      <c r="H189" s="106"/>
      <c r="I189" s="106"/>
      <c r="J189" s="106"/>
      <c r="K189" s="106"/>
      <c r="L189" s="106"/>
      <c r="M189" s="39"/>
      <c r="N189" s="39"/>
      <c r="O189" s="39"/>
      <c r="P189" s="39"/>
      <c r="Q189" s="39"/>
    </row>
    <row r="190" spans="8:17" x14ac:dyDescent="0.25">
      <c r="H190" s="106"/>
      <c r="I190" s="106"/>
      <c r="J190" s="106"/>
      <c r="K190" s="106"/>
      <c r="L190" s="106"/>
      <c r="M190" s="39"/>
      <c r="N190" s="39"/>
      <c r="O190" s="39"/>
      <c r="P190" s="39"/>
      <c r="Q190" s="39"/>
    </row>
    <row r="191" spans="8:17" x14ac:dyDescent="0.25">
      <c r="H191" s="106"/>
      <c r="I191" s="106"/>
      <c r="J191" s="106"/>
      <c r="K191" s="106"/>
      <c r="L191" s="106"/>
      <c r="M191" s="39"/>
      <c r="N191" s="39"/>
      <c r="O191" s="39"/>
      <c r="P191" s="39"/>
      <c r="Q191" s="39"/>
    </row>
    <row r="192" spans="8:17" x14ac:dyDescent="0.25">
      <c r="H192" s="106"/>
      <c r="I192" s="106"/>
      <c r="J192" s="106"/>
      <c r="K192" s="106"/>
      <c r="L192" s="106"/>
      <c r="M192" s="39"/>
      <c r="N192" s="39"/>
      <c r="O192" s="39"/>
      <c r="P192" s="39"/>
      <c r="Q192" s="39"/>
    </row>
    <row r="193" spans="8:17" x14ac:dyDescent="0.25">
      <c r="H193" s="106"/>
      <c r="I193" s="106"/>
      <c r="J193" s="106"/>
      <c r="K193" s="106"/>
      <c r="L193" s="106"/>
      <c r="M193" s="39"/>
      <c r="N193" s="39"/>
      <c r="O193" s="39"/>
      <c r="P193" s="39"/>
      <c r="Q193" s="39"/>
    </row>
    <row r="194" spans="8:17" x14ac:dyDescent="0.25">
      <c r="H194" s="106"/>
      <c r="I194" s="106"/>
      <c r="J194" s="106"/>
      <c r="K194" s="106"/>
      <c r="L194" s="106"/>
      <c r="M194" s="39"/>
      <c r="N194" s="39"/>
      <c r="O194" s="39"/>
      <c r="P194" s="39"/>
      <c r="Q194" s="39"/>
    </row>
    <row r="195" spans="8:17" x14ac:dyDescent="0.25">
      <c r="H195" s="106"/>
      <c r="I195" s="106"/>
      <c r="J195" s="106"/>
      <c r="K195" s="106"/>
      <c r="L195" s="106"/>
      <c r="M195" s="39"/>
      <c r="N195" s="39"/>
      <c r="O195" s="39"/>
      <c r="P195" s="39"/>
      <c r="Q195" s="39"/>
    </row>
    <row r="196" spans="8:17" x14ac:dyDescent="0.25">
      <c r="H196" s="106"/>
      <c r="I196" s="106"/>
      <c r="J196" s="106"/>
      <c r="K196" s="106"/>
      <c r="L196" s="106"/>
      <c r="M196" s="39"/>
      <c r="N196" s="39"/>
      <c r="O196" s="39"/>
      <c r="P196" s="39"/>
      <c r="Q196" s="39"/>
    </row>
    <row r="197" spans="8:17" x14ac:dyDescent="0.25">
      <c r="H197" s="106"/>
      <c r="I197" s="106"/>
      <c r="J197" s="106"/>
      <c r="K197" s="106"/>
      <c r="L197" s="106"/>
      <c r="M197" s="39"/>
      <c r="N197" s="39"/>
      <c r="O197" s="39"/>
      <c r="P197" s="39"/>
      <c r="Q197" s="39"/>
    </row>
    <row r="198" spans="8:17" x14ac:dyDescent="0.25">
      <c r="H198" s="106"/>
      <c r="I198" s="106"/>
      <c r="J198" s="106"/>
      <c r="K198" s="106"/>
      <c r="L198" s="106"/>
      <c r="M198" s="39"/>
      <c r="N198" s="39"/>
      <c r="O198" s="39"/>
      <c r="P198" s="39"/>
      <c r="Q198" s="39"/>
    </row>
    <row r="199" spans="8:17" x14ac:dyDescent="0.25">
      <c r="H199" s="106"/>
      <c r="I199" s="106"/>
      <c r="J199" s="106"/>
      <c r="K199" s="106"/>
      <c r="L199" s="106"/>
      <c r="M199" s="39"/>
      <c r="N199" s="39"/>
      <c r="O199" s="39"/>
      <c r="P199" s="39"/>
      <c r="Q199" s="39"/>
    </row>
    <row r="200" spans="8:17" x14ac:dyDescent="0.25">
      <c r="H200" s="106"/>
      <c r="I200" s="106"/>
      <c r="J200" s="106"/>
      <c r="K200" s="106"/>
      <c r="L200" s="106"/>
      <c r="M200" s="39"/>
      <c r="N200" s="39"/>
      <c r="O200" s="39"/>
      <c r="P200" s="39"/>
      <c r="Q200" s="39"/>
    </row>
    <row r="201" spans="8:17" x14ac:dyDescent="0.25">
      <c r="H201" s="106"/>
      <c r="I201" s="106"/>
      <c r="J201" s="106"/>
      <c r="K201" s="106"/>
      <c r="L201" s="106"/>
      <c r="M201" s="39"/>
      <c r="N201" s="39"/>
      <c r="O201" s="39"/>
      <c r="P201" s="39"/>
      <c r="Q201" s="39"/>
    </row>
    <row r="202" spans="8:17" x14ac:dyDescent="0.25">
      <c r="H202" s="106"/>
      <c r="I202" s="106"/>
      <c r="J202" s="106"/>
      <c r="K202" s="106"/>
      <c r="L202" s="106"/>
      <c r="M202" s="39"/>
      <c r="N202" s="39"/>
      <c r="O202" s="39"/>
      <c r="P202" s="39"/>
      <c r="Q202" s="39"/>
    </row>
    <row r="203" spans="8:17" x14ac:dyDescent="0.25">
      <c r="H203" s="106"/>
      <c r="I203" s="106"/>
      <c r="J203" s="106"/>
      <c r="K203" s="106"/>
      <c r="L203" s="106"/>
      <c r="M203" s="39"/>
      <c r="N203" s="39"/>
      <c r="O203" s="39"/>
      <c r="P203" s="39"/>
      <c r="Q203" s="39"/>
    </row>
    <row r="204" spans="8:17" x14ac:dyDescent="0.25">
      <c r="H204" s="106"/>
      <c r="I204" s="106"/>
      <c r="J204" s="106"/>
      <c r="K204" s="106"/>
      <c r="L204" s="106"/>
      <c r="M204" s="39"/>
      <c r="N204" s="39"/>
      <c r="O204" s="39"/>
      <c r="P204" s="39"/>
      <c r="Q204" s="39"/>
    </row>
    <row r="205" spans="8:17" x14ac:dyDescent="0.25">
      <c r="H205" s="106"/>
      <c r="I205" s="106"/>
      <c r="J205" s="106"/>
      <c r="K205" s="106"/>
      <c r="L205" s="106"/>
      <c r="M205" s="39"/>
      <c r="N205" s="39"/>
      <c r="O205" s="39"/>
      <c r="P205" s="39"/>
      <c r="Q205" s="39"/>
    </row>
    <row r="206" spans="8:17" x14ac:dyDescent="0.25">
      <c r="H206" s="106"/>
      <c r="I206" s="106"/>
      <c r="J206" s="106"/>
      <c r="K206" s="106"/>
      <c r="L206" s="106"/>
      <c r="M206" s="39"/>
      <c r="N206" s="39"/>
      <c r="O206" s="39"/>
      <c r="P206" s="39"/>
      <c r="Q206" s="39"/>
    </row>
    <row r="207" spans="8:17" x14ac:dyDescent="0.25">
      <c r="H207" s="106"/>
      <c r="I207" s="106"/>
      <c r="J207" s="106"/>
      <c r="K207" s="106"/>
      <c r="L207" s="106"/>
      <c r="M207" s="39"/>
      <c r="N207" s="39"/>
      <c r="O207" s="39"/>
      <c r="P207" s="39"/>
      <c r="Q207" s="39"/>
    </row>
    <row r="208" spans="8:17" x14ac:dyDescent="0.25">
      <c r="H208" s="106"/>
      <c r="I208" s="106"/>
      <c r="J208" s="106"/>
      <c r="K208" s="106"/>
      <c r="L208" s="106"/>
      <c r="M208" s="39"/>
      <c r="N208" s="39"/>
      <c r="O208" s="39"/>
      <c r="P208" s="39"/>
      <c r="Q208" s="39"/>
    </row>
    <row r="209" spans="8:17" x14ac:dyDescent="0.25">
      <c r="H209" s="106"/>
      <c r="I209" s="106"/>
      <c r="J209" s="106"/>
      <c r="K209" s="106"/>
      <c r="L209" s="106"/>
      <c r="M209" s="39"/>
      <c r="N209" s="39"/>
      <c r="O209" s="39"/>
      <c r="P209" s="39"/>
      <c r="Q209" s="39"/>
    </row>
    <row r="210" spans="8:17" x14ac:dyDescent="0.25">
      <c r="H210" s="106"/>
      <c r="I210" s="106"/>
      <c r="J210" s="106"/>
      <c r="K210" s="106"/>
      <c r="L210" s="106"/>
      <c r="M210" s="39"/>
      <c r="N210" s="39"/>
      <c r="O210" s="39"/>
      <c r="P210" s="39"/>
      <c r="Q210" s="39"/>
    </row>
    <row r="211" spans="8:17" x14ac:dyDescent="0.25">
      <c r="H211" s="106"/>
      <c r="I211" s="106"/>
      <c r="J211" s="106"/>
      <c r="K211" s="106"/>
      <c r="L211" s="106"/>
      <c r="M211" s="39"/>
      <c r="N211" s="39"/>
      <c r="O211" s="39"/>
      <c r="P211" s="39"/>
      <c r="Q211" s="39"/>
    </row>
    <row r="212" spans="8:17" x14ac:dyDescent="0.25">
      <c r="H212" s="106"/>
      <c r="I212" s="106"/>
      <c r="J212" s="106"/>
      <c r="K212" s="106"/>
      <c r="L212" s="106"/>
      <c r="M212" s="39"/>
      <c r="N212" s="39"/>
      <c r="O212" s="39"/>
      <c r="P212" s="39"/>
      <c r="Q212" s="39"/>
    </row>
    <row r="213" spans="8:17" x14ac:dyDescent="0.25">
      <c r="H213" s="106"/>
      <c r="I213" s="106"/>
      <c r="J213" s="106"/>
      <c r="K213" s="106"/>
      <c r="L213" s="106"/>
      <c r="M213" s="39"/>
      <c r="N213" s="39"/>
      <c r="O213" s="39"/>
      <c r="P213" s="39"/>
      <c r="Q213" s="39"/>
    </row>
    <row r="214" spans="8:17" x14ac:dyDescent="0.25">
      <c r="H214" s="106"/>
      <c r="I214" s="106"/>
      <c r="J214" s="106"/>
      <c r="K214" s="106"/>
      <c r="L214" s="106"/>
      <c r="M214" s="39"/>
      <c r="N214" s="39"/>
      <c r="O214" s="39"/>
      <c r="P214" s="39"/>
      <c r="Q214" s="39"/>
    </row>
    <row r="215" spans="8:17" x14ac:dyDescent="0.25">
      <c r="H215" s="106"/>
      <c r="I215" s="106"/>
      <c r="J215" s="106"/>
      <c r="K215" s="106"/>
      <c r="L215" s="106"/>
      <c r="M215" s="39"/>
      <c r="N215" s="39"/>
      <c r="O215" s="39"/>
      <c r="P215" s="39"/>
      <c r="Q215" s="39"/>
    </row>
    <row r="216" spans="8:17" x14ac:dyDescent="0.25">
      <c r="H216" s="106"/>
      <c r="I216" s="106"/>
      <c r="J216" s="106"/>
      <c r="K216" s="106"/>
      <c r="L216" s="106"/>
      <c r="M216" s="39"/>
      <c r="N216" s="39"/>
      <c r="O216" s="39"/>
      <c r="P216" s="39"/>
      <c r="Q216" s="39"/>
    </row>
    <row r="217" spans="8:17" x14ac:dyDescent="0.25">
      <c r="H217" s="106"/>
      <c r="I217" s="106"/>
      <c r="J217" s="106"/>
      <c r="K217" s="106"/>
      <c r="L217" s="106"/>
      <c r="M217" s="39"/>
      <c r="N217" s="39"/>
      <c r="O217" s="39"/>
      <c r="P217" s="39"/>
      <c r="Q217" s="39"/>
    </row>
    <row r="218" spans="8:17" x14ac:dyDescent="0.25">
      <c r="H218" s="106"/>
      <c r="I218" s="106"/>
      <c r="J218" s="106"/>
      <c r="K218" s="106"/>
      <c r="L218" s="106"/>
      <c r="M218" s="39"/>
      <c r="N218" s="39"/>
      <c r="O218" s="39"/>
      <c r="P218" s="39"/>
      <c r="Q218" s="39"/>
    </row>
    <row r="219" spans="8:17" x14ac:dyDescent="0.25">
      <c r="H219" s="106"/>
      <c r="I219" s="106"/>
      <c r="J219" s="106"/>
      <c r="K219" s="106"/>
      <c r="L219" s="106"/>
      <c r="M219" s="39"/>
      <c r="N219" s="39"/>
      <c r="O219" s="39"/>
      <c r="P219" s="39"/>
      <c r="Q219" s="39"/>
    </row>
    <row r="220" spans="8:17" x14ac:dyDescent="0.25">
      <c r="H220" s="106"/>
      <c r="I220" s="106"/>
      <c r="J220" s="106"/>
      <c r="K220" s="106"/>
      <c r="L220" s="106"/>
      <c r="M220" s="39"/>
      <c r="N220" s="39"/>
      <c r="O220" s="39"/>
      <c r="P220" s="39"/>
      <c r="Q220" s="39"/>
    </row>
    <row r="221" spans="8:17" x14ac:dyDescent="0.25">
      <c r="H221" s="106"/>
      <c r="I221" s="106"/>
      <c r="J221" s="106"/>
      <c r="K221" s="106"/>
      <c r="L221" s="106"/>
      <c r="M221" s="39"/>
      <c r="N221" s="39"/>
      <c r="O221" s="39"/>
      <c r="P221" s="39"/>
      <c r="Q221" s="39"/>
    </row>
    <row r="222" spans="8:17" x14ac:dyDescent="0.25">
      <c r="H222" s="106"/>
      <c r="I222" s="106"/>
      <c r="J222" s="106"/>
      <c r="K222" s="106"/>
      <c r="L222" s="106"/>
      <c r="M222" s="39"/>
      <c r="N222" s="39"/>
      <c r="O222" s="39"/>
      <c r="P222" s="39"/>
      <c r="Q222" s="39"/>
    </row>
    <row r="223" spans="8:17" x14ac:dyDescent="0.25">
      <c r="H223" s="106"/>
      <c r="I223" s="106"/>
      <c r="J223" s="106"/>
      <c r="K223" s="106"/>
      <c r="L223" s="106"/>
      <c r="M223" s="39"/>
      <c r="N223" s="39"/>
      <c r="O223" s="39"/>
      <c r="P223" s="39"/>
      <c r="Q223" s="39"/>
    </row>
    <row r="224" spans="8:17" x14ac:dyDescent="0.25">
      <c r="H224" s="106"/>
      <c r="I224" s="106"/>
      <c r="J224" s="106"/>
      <c r="K224" s="106"/>
      <c r="L224" s="106"/>
      <c r="M224" s="39"/>
      <c r="N224" s="39"/>
      <c r="O224" s="39"/>
      <c r="P224" s="39"/>
      <c r="Q224" s="39"/>
    </row>
    <row r="225" spans="8:17" x14ac:dyDescent="0.25">
      <c r="H225" s="106"/>
      <c r="I225" s="106"/>
      <c r="J225" s="106"/>
      <c r="K225" s="106"/>
      <c r="L225" s="106"/>
      <c r="M225" s="39"/>
      <c r="N225" s="39"/>
      <c r="O225" s="39"/>
      <c r="P225" s="39"/>
      <c r="Q225" s="39"/>
    </row>
    <row r="226" spans="8:17" x14ac:dyDescent="0.25">
      <c r="H226" s="106"/>
      <c r="I226" s="106"/>
      <c r="J226" s="106"/>
      <c r="K226" s="106"/>
      <c r="L226" s="106"/>
      <c r="M226" s="39"/>
      <c r="N226" s="39"/>
      <c r="O226" s="39"/>
      <c r="P226" s="39"/>
      <c r="Q226" s="39"/>
    </row>
    <row r="227" spans="8:17" x14ac:dyDescent="0.25">
      <c r="H227" s="106"/>
      <c r="I227" s="106"/>
      <c r="J227" s="106"/>
      <c r="K227" s="106"/>
      <c r="L227" s="106"/>
      <c r="M227" s="39"/>
      <c r="N227" s="39"/>
      <c r="O227" s="39"/>
      <c r="P227" s="39"/>
      <c r="Q227" s="39"/>
    </row>
    <row r="228" spans="8:17" x14ac:dyDescent="0.25">
      <c r="H228" s="106"/>
      <c r="I228" s="106"/>
      <c r="J228" s="106"/>
      <c r="K228" s="106"/>
      <c r="L228" s="106"/>
      <c r="M228" s="39"/>
      <c r="N228" s="39"/>
      <c r="O228" s="39"/>
      <c r="P228" s="39"/>
      <c r="Q228" s="39"/>
    </row>
    <row r="229" spans="8:17" x14ac:dyDescent="0.25">
      <c r="H229" s="106"/>
      <c r="I229" s="106"/>
      <c r="J229" s="106"/>
      <c r="K229" s="106"/>
      <c r="L229" s="106"/>
      <c r="M229" s="39"/>
      <c r="N229" s="39"/>
      <c r="O229" s="39"/>
      <c r="P229" s="39"/>
      <c r="Q229" s="39"/>
    </row>
    <row r="230" spans="8:17" x14ac:dyDescent="0.25">
      <c r="H230" s="106"/>
      <c r="I230" s="106"/>
      <c r="J230" s="106"/>
      <c r="K230" s="106"/>
      <c r="L230" s="106"/>
      <c r="M230" s="39"/>
      <c r="N230" s="39"/>
      <c r="O230" s="39"/>
      <c r="P230" s="39"/>
      <c r="Q230" s="39"/>
    </row>
    <row r="231" spans="8:17" x14ac:dyDescent="0.25">
      <c r="H231" s="106"/>
      <c r="I231" s="106"/>
      <c r="J231" s="106"/>
      <c r="K231" s="106"/>
      <c r="L231" s="106"/>
      <c r="M231" s="39"/>
      <c r="N231" s="39"/>
      <c r="O231" s="39"/>
      <c r="P231" s="39"/>
      <c r="Q231" s="39"/>
    </row>
    <row r="232" spans="8:17" x14ac:dyDescent="0.25">
      <c r="H232" s="106"/>
      <c r="I232" s="106"/>
      <c r="J232" s="106"/>
      <c r="K232" s="106"/>
      <c r="L232" s="106"/>
      <c r="M232" s="39"/>
      <c r="N232" s="39"/>
      <c r="O232" s="39"/>
      <c r="P232" s="39"/>
      <c r="Q232" s="39"/>
    </row>
    <row r="233" spans="8:17" x14ac:dyDescent="0.25">
      <c r="H233" s="106"/>
      <c r="I233" s="106"/>
      <c r="J233" s="106"/>
      <c r="K233" s="106"/>
      <c r="L233" s="106"/>
      <c r="M233" s="39"/>
      <c r="N233" s="39"/>
      <c r="O233" s="39"/>
      <c r="P233" s="39"/>
      <c r="Q233" s="39"/>
    </row>
    <row r="234" spans="8:17" x14ac:dyDescent="0.25">
      <c r="H234" s="106"/>
      <c r="I234" s="106"/>
      <c r="J234" s="106"/>
      <c r="K234" s="106"/>
      <c r="L234" s="106"/>
      <c r="M234" s="39"/>
      <c r="N234" s="39"/>
      <c r="O234" s="39"/>
      <c r="P234" s="39"/>
      <c r="Q234" s="39"/>
    </row>
  </sheetData>
  <mergeCells count="99">
    <mergeCell ref="B1:V1"/>
    <mergeCell ref="P2:V2"/>
    <mergeCell ref="B3:B5"/>
    <mergeCell ref="C3:C5"/>
    <mergeCell ref="D3:D5"/>
    <mergeCell ref="E3:E5"/>
    <mergeCell ref="F3:F5"/>
    <mergeCell ref="G3:G5"/>
    <mergeCell ref="H3:H5"/>
    <mergeCell ref="I3:J4"/>
    <mergeCell ref="V3:V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O6:O13"/>
    <mergeCell ref="P16:V16"/>
    <mergeCell ref="B17:B19"/>
    <mergeCell ref="C17:C19"/>
    <mergeCell ref="D17:D19"/>
    <mergeCell ref="E17:E19"/>
    <mergeCell ref="F17:F19"/>
    <mergeCell ref="G17:G19"/>
    <mergeCell ref="H17:H19"/>
    <mergeCell ref="I17:J18"/>
    <mergeCell ref="V17:V19"/>
    <mergeCell ref="K17:K19"/>
    <mergeCell ref="L17:L19"/>
    <mergeCell ref="M17:M19"/>
    <mergeCell ref="N17:N19"/>
    <mergeCell ref="O17:O27"/>
    <mergeCell ref="P17:P19"/>
    <mergeCell ref="Q17:Q19"/>
    <mergeCell ref="R17:R19"/>
    <mergeCell ref="S17:S19"/>
    <mergeCell ref="T17:T19"/>
    <mergeCell ref="U17:U19"/>
    <mergeCell ref="B31:F31"/>
    <mergeCell ref="P33:V33"/>
    <mergeCell ref="B34:B36"/>
    <mergeCell ref="C34:C36"/>
    <mergeCell ref="D34:D36"/>
    <mergeCell ref="E34:E36"/>
    <mergeCell ref="F34:F36"/>
    <mergeCell ref="G34:G36"/>
    <mergeCell ref="H34:H36"/>
    <mergeCell ref="I34:J35"/>
    <mergeCell ref="V34:V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O37:O44"/>
    <mergeCell ref="P46:V46"/>
    <mergeCell ref="B47:B49"/>
    <mergeCell ref="C47:C49"/>
    <mergeCell ref="D47:D49"/>
    <mergeCell ref="E47:E49"/>
    <mergeCell ref="F47:F49"/>
    <mergeCell ref="G47:G49"/>
    <mergeCell ref="H47:H49"/>
    <mergeCell ref="I47:J48"/>
    <mergeCell ref="U47:U49"/>
    <mergeCell ref="V47:V49"/>
    <mergeCell ref="K47:K49"/>
    <mergeCell ref="L47:L49"/>
    <mergeCell ref="M47:M49"/>
    <mergeCell ref="N47:N49"/>
    <mergeCell ref="O47:O49"/>
    <mergeCell ref="P47:P49"/>
    <mergeCell ref="Q47:Q49"/>
    <mergeCell ref="R47:R49"/>
    <mergeCell ref="S47:S49"/>
    <mergeCell ref="T47:T49"/>
    <mergeCell ref="S61:S63"/>
    <mergeCell ref="T61:T63"/>
    <mergeCell ref="U61:U63"/>
    <mergeCell ref="V61:V63"/>
    <mergeCell ref="W61:W63"/>
    <mergeCell ref="R61:R63"/>
    <mergeCell ref="O50:O57"/>
    <mergeCell ref="L61:L63"/>
    <mergeCell ref="M61:N63"/>
    <mergeCell ref="O61:P63"/>
    <mergeCell ref="Q61:Q6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ГУП (2)</vt:lpstr>
      <vt:lpstr>Калкулатор ЗА ПЛАН </vt:lpstr>
      <vt:lpstr>предходен калкулатор ЗА ПЛАН</vt:lpstr>
      <vt:lpstr>ДУП</vt:lpstr>
      <vt:lpstr>Sheet1</vt:lpstr>
      <vt:lpstr>ФАКТОРИ ЗА ГУП</vt:lpstr>
      <vt:lpstr>ГУП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Zaklina</cp:lastModifiedBy>
  <cp:lastPrinted>2020-12-07T07:18:35Z</cp:lastPrinted>
  <dcterms:created xsi:type="dcterms:W3CDTF">2016-10-28T11:19:49Z</dcterms:created>
  <dcterms:modified xsi:type="dcterms:W3CDTF">2021-06-22T10:24:22Z</dcterms:modified>
</cp:coreProperties>
</file>